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raining Summary" sheetId="1" state="visible" r:id="rId3"/>
    <sheet name="LED Cost Sheet" sheetId="2" state="visible" r:id="rId4"/>
    <sheet name="Margin Analysis" sheetId="3" state="visible" r:id="rId5"/>
    <sheet name="Project Info" sheetId="4" state="visible" r:id="rId6"/>
    <sheet name="Requirements" sheetId="5" state="visible" r:id="rId7"/>
    <sheet name="Processor Count" sheetId="6" state="visible" r:id="rId8"/>
    <sheet name="Page Triage" sheetId="7" state="visible" r:id="rId9"/>
    <sheet name="Bid Form" sheetId="8" state="visible" r:id="rId10"/>
    <sheet name="Install (Base)" sheetId="9" state="visible" r:id="rId11"/>
    <sheet name="Extended Warranty" sheetId="10" state="visible" r:id="rId12"/>
    <sheet name="Resp. Matrix" sheetId="11" state="visible" r:id="rId13"/>
    <sheet name="Form" sheetId="12" state="visible" r:id="rId14"/>
    <sheet name="Config." sheetId="13" state="visible" r:id="rId15"/>
    <sheet name="Travel" sheetId="14" state="visible" r:id="rId16"/>
    <sheet name="P&amp;L" sheetId="15" state="visible" r:id="rId17"/>
    <sheet name="Cash Flow" sheetId="16" state="visible" r:id="rId18"/>
    <sheet name="PO's" sheetId="17" state="visible" r:id="rId19"/>
    <sheet name="Vendor Pricing" sheetId="18" state="visible" r:id="rId20"/>
    <sheet name="Display Schedule" sheetId="19" state="visible" r:id="rId21"/>
  </sheets>
  <definedNames>
    <definedName function="false" hidden="false" localSheetId="0" name="_xlnm.Print_Area" vbProcedure="false">'Training Summary'!$A$1:$C$48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User training assumption; sell = cost / (1 - margin);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4</xdr:row>
                <xdr:rowOff>5</xdr:rowOff>
              </xdr:to>
            </anchor>
          </commentPr>
        </mc:Choice>
        <mc:Fallback/>
      </mc:AlternateContent>
    </comment>
    <comment ref="B6" authorId="0">
      <text>
        <r>
          <rPr>
            <sz val="10"/>
            <rFont val="Arial"/>
            <family val="2"/>
          </rPr>
          <t xml:space="preserve">User training assumption; applied to direct cost;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3</xdr:row>
                <xdr:rowOff>10</xdr:rowOff>
              </xdr:to>
            </anchor>
          </commentPr>
        </mc:Choice>
        <mc:Fallback/>
      </mc:AlternateContent>
    </comment>
    <comment ref="B7" authorId="0">
      <text>
        <r>
          <rPr>
            <sz val="10"/>
            <rFont val="Arial"/>
            <family val="2"/>
          </rPr>
          <t xml:space="preserve">User training assumption; follows estimator: tax on cost + contingency before margin;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4</xdr:row>
                <xdr:rowOff>20</xdr:rowOff>
              </xdr:to>
            </anchor>
          </commentPr>
        </mc:Choice>
        <mc:Fallback/>
      </mc:AlternateContent>
    </comment>
    <comment ref="B9" authorId="0">
      <text>
        <r>
          <rPr>
            <sz val="10"/>
            <rFont val="Arial"/>
            <family val="2"/>
          </rPr>
          <t xml:space="preserve">ANC estimator reference: indoor 4 mm+ = $400/sq ft;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4</xdr:row>
                <xdr:rowOff>5</xdr:rowOff>
              </xdr:to>
            </anchor>
          </commentPr>
        </mc:Choice>
        <mc:Fallback/>
      </mc:AlternateContent>
    </comment>
    <comment ref="B10" authorId="0">
      <text>
        <r>
          <rPr>
            <sz val="10"/>
            <rFont val="Arial"/>
            <family val="2"/>
          </rPr>
          <t xml:space="preserve">ANC estimator STRUCT_COST: wall;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3</xdr:row>
                <xdr:rowOff>10</xdr:rowOff>
              </xdr:to>
            </anchor>
          </commentPr>
        </mc:Choice>
        <mc:Fallback/>
      </mc:AlternateContent>
    </comment>
    <comment ref="B11" authorId="0">
      <text>
        <r>
          <rPr>
            <sz val="10"/>
            <rFont val="Arial"/>
            <family val="2"/>
          </rPr>
          <t xml:space="preserve">ANC estimator standard, non-union training basis;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4</xdr:row>
                <xdr:rowOff>5</xdr:rowOff>
              </xdr:to>
            </anchor>
          </commentPr>
        </mc:Choice>
        <mc:Fallback/>
      </mc:AlternateContent>
    </comment>
    <comment ref="B12" authorId="0">
      <text>
        <r>
          <rPr>
            <sz val="10"/>
            <rFont val="Arial"/>
            <family val="2"/>
          </rPr>
          <t xml:space="preserve">ANC estimator standard processing; below 4K;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3</xdr:row>
                <xdr:rowOff>10</xdr:rowOff>
              </xdr:to>
            </anchor>
          </commentPr>
        </mc:Choice>
        <mc:Fallback/>
      </mc:AlternateContent>
    </comment>
    <comment ref="B13" authorId="0">
      <text>
        <r>
          <rPr>
            <sz val="10"/>
            <rFont val="Arial"/>
            <family val="2"/>
          </rPr>
          <t xml:space="preserve">ANC estimator CMS_LICENSE;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3</xdr:row>
                <xdr:rowOff>10</xdr:rowOff>
              </xdr:to>
            </anchor>
          </commentPr>
        </mc:Choice>
        <mc:Fallback/>
      </mc:AlternateContent>
    </comment>
    <comment ref="B14" authorId="0">
      <text>
        <r>
          <rPr>
            <sz val="10"/>
            <rFont val="Arial"/>
            <family val="2"/>
          </rPr>
          <t xml:space="preserve">ANC estimator DATA_CABLE;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2</xdr:row>
                <xdr:rowOff>37</xdr:rowOff>
              </xdr:to>
            </anchor>
          </commentPr>
        </mc:Choice>
        <mc:Fallback/>
      </mc:AlternateContent>
    </comment>
    <comment ref="B15" authorId="0">
      <text>
        <r>
          <rPr>
            <sz val="10"/>
            <rFont val="Arial"/>
            <family val="2"/>
          </rPr>
          <t xml:space="preserve">ANC estimator PM_RATE;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2</xdr:row>
                <xdr:rowOff>37</xdr:rowOff>
              </xdr:to>
            </anchor>
          </commentPr>
        </mc:Choice>
        <mc:Fallback/>
      </mc:AlternateContent>
    </comment>
    <comment ref="B16" authorId="0">
      <text>
        <r>
          <rPr>
            <sz val="10"/>
            <rFont val="Arial"/>
            <family val="2"/>
          </rPr>
          <t xml:space="preserve">ANC estimator FREIGHT_SQFT;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3</xdr:row>
                <xdr:rowOff>10</xdr:rowOff>
              </xdr:to>
            </anchor>
          </commentPr>
        </mc:Choice>
        <mc:Fallback/>
      </mc:AlternateContent>
    </comment>
    <comment ref="B17" authorId="0">
      <text>
        <r>
          <rPr>
            <sz val="10"/>
            <rFont val="Arial"/>
            <family val="2"/>
          </rPr>
          <t xml:space="preserve">ANC estimator ENGINEERING;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3</xdr:row>
                <xdr:rowOff>10</xdr:rowOff>
              </xdr:to>
            </anchor>
          </commentPr>
        </mc:Choice>
        <mc:Fallback/>
      </mc:AlternateContent>
    </comment>
    <comment ref="B18" authorId="0">
      <text>
        <r>
          <rPr>
            <sz val="10"/>
            <rFont val="Arial"/>
            <family val="2"/>
          </rPr>
          <t xml:space="preserve">ANC estimator COMMISSIONING;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3</xdr:row>
                <xdr:rowOff>10</xdr:rowOff>
              </xdr:to>
            </anchor>
          </commentPr>
        </mc:Choice>
        <mc:Fallback/>
      </mc:AlternateContent>
    </comment>
    <comment ref="B19" authorId="0">
      <text>
        <r>
          <rPr>
            <sz val="10"/>
            <rFont val="Arial"/>
            <family val="2"/>
          </rPr>
          <t xml:space="preserve">ANC estimator TRAINING; source: /root/.openclaw/skills/anc-estimator/generate.py and ANC Estimator SKILL.md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-197</xdr:colOff>
                <xdr:row>2</xdr:row>
                <xdr:rowOff>37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<sst xmlns="http://schemas.openxmlformats.org/spreadsheetml/2006/main" count="387" uniqueCount="288">
  <si>
    <t xml:space="preserve">ANC Academy Demo</t>
  </si>
  <si>
    <t xml:space="preserve">USD</t>
  </si>
  <si>
    <t xml:space="preserve">TRAINING ONLY — NOT A CUSTOMER QUOTE</t>
  </si>
  <si>
    <t xml:space="preserve">Scope</t>
  </si>
  <si>
    <t xml:space="preserve">1 indoor LED wall</t>
  </si>
  <si>
    <t xml:space="preserve">16 ft wide x 9 ft high; 4 mm pitch; standard wall mount</t>
  </si>
  <si>
    <t xml:space="preserve">Service / demolition</t>
  </si>
  <si>
    <t xml:space="preserve">Front / none</t>
  </si>
  <si>
    <t xml:space="preserve">Requested training scope; no customer records or issued orders</t>
  </si>
  <si>
    <t xml:space="preserve">Margin</t>
  </si>
  <si>
    <t xml:space="preserve">User training assumption; sell = cost / (1 - margin)</t>
  </si>
  <si>
    <t xml:space="preserve">Contingency</t>
  </si>
  <si>
    <t xml:space="preserve">User training assumption; applied to direct cost</t>
  </si>
  <si>
    <t xml:space="preserve">Tax</t>
  </si>
  <si>
    <t xml:space="preserve">User training assumption; follows estimator: tax on cost + contingency before margin</t>
  </si>
  <si>
    <t xml:space="preserve">LED reference rate ($/sq ft)</t>
  </si>
  <si>
    <t xml:space="preserve">ANC estimator reference: indoor 4 mm+ = $400/sq ft</t>
  </si>
  <si>
    <t xml:space="preserve">Wall mount rate ($/sq ft)</t>
  </si>
  <si>
    <t xml:space="preserve">ANC estimator STRUCT_COST: wall</t>
  </si>
  <si>
    <t xml:space="preserve">Electrical rate ($/sq ft)</t>
  </si>
  <si>
    <t xml:space="preserve">ANC estimator standard, non-union training basis</t>
  </si>
  <si>
    <t xml:space="preserve">Processing ($/display)</t>
  </si>
  <si>
    <t xml:space="preserve">ANC estimator standard processing; below 4K</t>
  </si>
  <si>
    <t xml:space="preserve">CMS license ($/display)</t>
  </si>
  <si>
    <t xml:space="preserve">ANC estimator CMS_LICENSE</t>
  </si>
  <si>
    <t xml:space="preserve">Data cabling ($/display)</t>
  </si>
  <si>
    <t xml:space="preserve">ANC estimator DATA_CABLE</t>
  </si>
  <si>
    <t xml:space="preserve">PM rate on LED hardware</t>
  </si>
  <si>
    <t xml:space="preserve">ANC estimator PM_RATE</t>
  </si>
  <si>
    <t xml:space="preserve">Freight ($/sq ft)</t>
  </si>
  <si>
    <t xml:space="preserve">ANC estimator FREIGHT_SQFT</t>
  </si>
  <si>
    <t xml:space="preserve">Engineering ($/display)</t>
  </si>
  <si>
    <t xml:space="preserve">ANC estimator ENGINEERING</t>
  </si>
  <si>
    <t xml:space="preserve">Commissioning ($/display)</t>
  </si>
  <si>
    <t xml:space="preserve">ANC estimator COMMISSIONING</t>
  </si>
  <si>
    <t xml:space="preserve">Training ($/project)</t>
  </si>
  <si>
    <t xml:space="preserve">ANC estimator TRAINING</t>
  </si>
  <si>
    <t xml:space="preserve">LED hardware</t>
  </si>
  <si>
    <t xml:space="preserve">144 sq ft x reference rate</t>
  </si>
  <si>
    <t xml:space="preserve">Structural materials</t>
  </si>
  <si>
    <t xml:space="preserve">Standard wall mount; no demolition addon</t>
  </si>
  <si>
    <t xml:space="preserve">Installation labor</t>
  </si>
  <si>
    <t xml:space="preserve">Existing 18-sheet estimator allowance mirrors structural cost</t>
  </si>
  <si>
    <t xml:space="preserve">Electrical</t>
  </si>
  <si>
    <t xml:space="preserve">Standard reference rate</t>
  </si>
  <si>
    <t xml:space="preserve">Processing</t>
  </si>
  <si>
    <t xml:space="preserve">One standard processor allowance</t>
  </si>
  <si>
    <t xml:space="preserve">CMS license</t>
  </si>
  <si>
    <t xml:space="preserve">Included reference allowance</t>
  </si>
  <si>
    <t xml:space="preserve">Data cabling</t>
  </si>
  <si>
    <t xml:space="preserve">Project management</t>
  </si>
  <si>
    <t xml:space="preserve">8% of LED hardware</t>
  </si>
  <si>
    <t xml:space="preserve">Freight</t>
  </si>
  <si>
    <t xml:space="preserve">Included once</t>
  </si>
  <si>
    <t xml:space="preserve">Engineering</t>
  </si>
  <si>
    <t xml:space="preserve">Per-display reference allowance</t>
  </si>
  <si>
    <t xml:space="preserve">Commissioning</t>
  </si>
  <si>
    <t xml:space="preserve">Project commissioning allowance; distinct from installation labor</t>
  </si>
  <si>
    <t xml:space="preserve">Training</t>
  </si>
  <si>
    <t xml:space="preserve">Reference project training allowance</t>
  </si>
  <si>
    <t xml:space="preserve">Direct cost</t>
  </si>
  <si>
    <t xml:space="preserve">All included categories above</t>
  </si>
  <si>
    <t xml:space="preserve">5% of direct cost</t>
  </si>
  <si>
    <t xml:space="preserve">Cost including contingency</t>
  </si>
  <si>
    <t xml:space="preserve">Tax basis under existing estimator convention</t>
  </si>
  <si>
    <t xml:space="preserve">Training tax</t>
  </si>
  <si>
    <t xml:space="preserve">7% training assumption; no jurisdiction represented</t>
  </si>
  <si>
    <t xml:space="preserve">Total estimated cost</t>
  </si>
  <si>
    <t xml:space="preserve">Tax-inclusive cost before margin</t>
  </si>
  <si>
    <t xml:space="preserve">Training sell total</t>
  </si>
  <si>
    <t xml:space="preserve">Not a customer offer or quote</t>
  </si>
  <si>
    <t xml:space="preserve">Gross margin dollars</t>
  </si>
  <si>
    <t xml:space="preserve">Training sell less total estimated cost</t>
  </si>
  <si>
    <t xml:space="preserve">Gross margin percent</t>
  </si>
  <si>
    <t xml:space="preserve">Must reconcile to 35%</t>
  </si>
  <si>
    <t xml:space="preserve">Basis</t>
  </si>
  <si>
    <t xml:space="preserve">ANC estimator</t>
  </si>
  <si>
    <t xml:space="preserve">Existing generate.py workbook + ANC Estimator pricing reference</t>
  </si>
  <si>
    <t xml:space="preserve">Rate correction</t>
  </si>
  <si>
    <t xml:space="preserve">Indoor 4 mm+</t>
  </si>
  <si>
    <t xml:space="preserve">Copied workbook uses documented $400 rate; generator default incorrectly selects $550.</t>
  </si>
  <si>
    <t xml:space="preserve">Commercial basis</t>
  </si>
  <si>
    <t xml:space="preserve">Training assumptions</t>
  </si>
  <si>
    <t xml:space="preserve">Non-union; no bond; no separate travel budget or extended warranty included.</t>
  </si>
  <si>
    <t xml:space="preserve">Engineering basis</t>
  </si>
  <si>
    <t xml:space="preserve">Illustrative only</t>
  </si>
  <si>
    <t xml:space="preserve">Panel layout, resolution, power and weight are template estimates, not a selected product.</t>
  </si>
  <si>
    <t xml:space="preserve">Supporting sheets</t>
  </si>
  <si>
    <t xml:space="preserve">Reference only</t>
  </si>
  <si>
    <t xml:space="preserve">Travel / extended warranty excluded. No bid form, source PDF, customer responsibility or PO issued.</t>
  </si>
  <si>
    <t xml:space="preserve">Editable controls</t>
  </si>
  <si>
    <t xml:space="preserve">Yellow cells</t>
  </si>
  <si>
    <t xml:space="preserve">Rates and assumptions on this sheet; dimensions/quantity on LED Cost Sheet. Financial totals are linked.</t>
  </si>
  <si>
    <t xml:space="preserve">Display</t>
  </si>
  <si>
    <t xml:space="preserve">Vendor</t>
  </si>
  <si>
    <t xml:space="preserve">Product</t>
  </si>
  <si>
    <t xml:space="preserve">Pitch</t>
  </si>
  <si>
    <t xml:space="preserve">H (ft)</t>
  </si>
  <si>
    <t xml:space="preserve">W (ft)</t>
  </si>
  <si>
    <t xml:space="preserve">H (px)</t>
  </si>
  <si>
    <t xml:space="preserve">W (px)</t>
  </si>
  <si>
    <t xml:space="preserve">SqFt/Screen</t>
  </si>
  <si>
    <t xml:space="preserve">Qty</t>
  </si>
  <si>
    <t xml:space="preserve">Total SqFt</t>
  </si>
  <si>
    <t xml:space="preserve">NITs</t>
  </si>
  <si>
    <t xml:space="preserve">Service</t>
  </si>
  <si>
    <t xml:space="preserve">Modules</t>
  </si>
  <si>
    <t xml:space="preserve">Weight (lbs)</t>
  </si>
  <si>
    <t xml:space="preserve">W/Cab</t>
  </si>
  <si>
    <t xml:space="preserve">Total Power (W)</t>
  </si>
  <si>
    <t xml:space="preserve">BTU/hr</t>
  </si>
  <si>
    <t xml:space="preserve">Cab/Circuit</t>
  </si>
  <si>
    <t xml:space="preserve">Circuits (208V)</t>
  </si>
  <si>
    <t xml:space="preserve">$/SqFt</t>
  </si>
  <si>
    <t xml:space="preserve">Display Cost</t>
  </si>
  <si>
    <t xml:space="preserve">Processor</t>
  </si>
  <si>
    <t xml:space="preserve">Shipping</t>
  </si>
  <si>
    <t xml:space="preserve">Total Cost</t>
  </si>
  <si>
    <t xml:space="preserve">Margin %</t>
  </si>
  <si>
    <t xml:space="preserve">Selling Price</t>
  </si>
  <si>
    <t xml:space="preserve">Indoor LED Wall</t>
  </si>
  <si>
    <t xml:space="preserve">Not selected (training)</t>
  </si>
  <si>
    <t xml:space="preserve">4mm</t>
  </si>
  <si>
    <t xml:space="preserve">Front</t>
  </si>
  <si>
    <t xml:space="preserve">TOTAL (1 displays)</t>
  </si>
  <si>
    <t xml:space="preserve">Line Item</t>
  </si>
  <si>
    <t xml:space="preserve">Cost</t>
  </si>
  <si>
    <t xml:space="preserve">Margin $</t>
  </si>
  <si>
    <t xml:space="preserve">TOTAL</t>
  </si>
  <si>
    <t xml:space="preserve">PROJECT INFORMATION</t>
  </si>
  <si>
    <t xml:space="preserve">Client</t>
  </si>
  <si>
    <t xml:space="preserve">Project Name</t>
  </si>
  <si>
    <t xml:space="preserve">ANC Academy Demo — TRAINING ONLY</t>
  </si>
  <si>
    <t xml:space="preserve">Venue</t>
  </si>
  <si>
    <t xml:space="preserve">Location</t>
  </si>
  <si>
    <t xml:space="preserve">Training scenario — no project location</t>
  </si>
  <si>
    <t xml:space="preserve">SITE CONDITIONS</t>
  </si>
  <si>
    <t xml:space="preserve">Environment</t>
  </si>
  <si>
    <t xml:space="preserve">INDOOR</t>
  </si>
  <si>
    <t xml:space="preserve">Union Labor</t>
  </si>
  <si>
    <t xml:space="preserve">No</t>
  </si>
  <si>
    <t xml:space="preserve">Bond Required</t>
  </si>
  <si>
    <t xml:space="preserve">Date</t>
  </si>
  <si>
    <t xml:space="preserve">September 11, 2026</t>
  </si>
  <si>
    <t xml:space="preserve">Displays</t>
  </si>
  <si>
    <t xml:space="preserve">1 types, 1 total units</t>
  </si>
  <si>
    <t xml:space="preserve">Total Area</t>
  </si>
  <si>
    <t xml:space="preserve">144 sqft</t>
  </si>
  <si>
    <t xml:space="preserve">SPECIAL REQUIREMENTS</t>
  </si>
  <si>
    <t xml:space="preserve">1</t>
  </si>
  <si>
    <t xml:space="preserve">TRAINING ONLY — not a customer quote</t>
  </si>
  <si>
    <t xml:space="preserve">2</t>
  </si>
  <si>
    <t xml:space="preserve">One indoor LED wall, 16 ft W x 9 ft H, 4 mm pitch</t>
  </si>
  <si>
    <t xml:space="preserve">3</t>
  </si>
  <si>
    <t xml:space="preserve">Standard wall mount; front service; no demolition</t>
  </si>
  <si>
    <t xml:space="preserve">4</t>
  </si>
  <si>
    <t xml:space="preserve">35% margin, 5% contingency, 7% tax: explicit training assumptions</t>
  </si>
  <si>
    <t xml:space="preserve">Priority</t>
  </si>
  <si>
    <t xml:space="preserve">Category</t>
  </si>
  <si>
    <t xml:space="preserve">Description</t>
  </si>
  <si>
    <t xml:space="preserve">Source</t>
  </si>
  <si>
    <t xml:space="preserve">INFO</t>
  </si>
  <si>
    <t xml:space="preserve">LED Display</t>
  </si>
  <si>
    <t xml:space="preserve">1 display types specified, 1 total units</t>
  </si>
  <si>
    <t xml:space="preserve">Project</t>
  </si>
  <si>
    <t xml:space="preserve">144 sqft total LED area</t>
  </si>
  <si>
    <t xml:space="preserve">Calculated</t>
  </si>
  <si>
    <t xml:space="preserve">Display Spec</t>
  </si>
  <si>
    <t xml:space="preserve">Indoor LED Wall: 16'W x 9'H, 4mm, qty 1</t>
  </si>
  <si>
    <t xml:space="preserve">User scope</t>
  </si>
  <si>
    <t xml:space="preserve">NovaStar 660 Pro: 8 ports x 650K px/port</t>
  </si>
  <si>
    <t xml:space="preserve">Total Pixels</t>
  </si>
  <si>
    <t xml:space="preserve">Ports Needed</t>
  </si>
  <si>
    <t xml:space="preserve">Processors</t>
  </si>
  <si>
    <t xml:space="preserve">TOTAL PROCESSORS NEEDED</t>
  </si>
  <si>
    <t xml:space="preserve">Page</t>
  </si>
  <si>
    <t xml:space="preserve">Relevance</t>
  </si>
  <si>
    <t xml:space="preserve">Drawing</t>
  </si>
  <si>
    <t xml:space="preserve">Not applicable — typed training scope; no source PDF.</t>
  </si>
  <si>
    <t xml:space="preserve">Bid Form Display</t>
  </si>
  <si>
    <t xml:space="preserve">Matched Screen</t>
  </si>
  <si>
    <t xml:space="preserve">Confidence</t>
  </si>
  <si>
    <t xml:space="preserve">Fields Filled</t>
  </si>
  <si>
    <t xml:space="preserve">Status</t>
  </si>
  <si>
    <t xml:space="preserve">Not applicable — training estimate; no bid form issued.</t>
  </si>
  <si>
    <t xml:space="preserve">Est. Cost</t>
  </si>
  <si>
    <t xml:space="preserve">Training basis</t>
  </si>
  <si>
    <t xml:space="preserve">TOTAL SERVICES</t>
  </si>
  <si>
    <t xml:space="preserve">Year</t>
  </si>
  <si>
    <t xml:space="preserve">LED Parts</t>
  </si>
  <si>
    <t xml:space="preserve">License Fee</t>
  </si>
  <si>
    <t xml:space="preserve">Cost (Parts)</t>
  </si>
  <si>
    <t xml:space="preserve">Retail (Parts)</t>
  </si>
  <si>
    <t xml:space="preserve">Annual Labor</t>
  </si>
  <si>
    <t xml:space="preserve">Cost (P+L)</t>
  </si>
  <si>
    <t xml:space="preserve">Retail (P+L)</t>
  </si>
  <si>
    <t xml:space="preserve">Year 3</t>
  </si>
  <si>
    <t xml:space="preserve">Year 4</t>
  </si>
  <si>
    <t xml:space="preserve">Year 5</t>
  </si>
  <si>
    <t xml:space="preserve">Year 6</t>
  </si>
  <si>
    <t xml:space="preserve">Year 7</t>
  </si>
  <si>
    <t xml:space="preserve">Year 8</t>
  </si>
  <si>
    <t xml:space="preserve">Year 9</t>
  </si>
  <si>
    <t xml:space="preserve">Year 10</t>
  </si>
  <si>
    <t xml:space="preserve">REFERENCE ONLY — excluded from training estimate</t>
  </si>
  <si>
    <t xml:space="preserve">ANC</t>
  </si>
  <si>
    <t xml:space="preserve">Purchaser</t>
  </si>
  <si>
    <t xml:space="preserve">Training only — no customer responsibilities agreed.</t>
  </si>
  <si>
    <t xml:space="preserve">Specification</t>
  </si>
  <si>
    <t xml:space="preserve">Manufacturer</t>
  </si>
  <si>
    <t xml:space="preserve">Model</t>
  </si>
  <si>
    <t xml:space="preserve">Pixel Pitch (mm)</t>
  </si>
  <si>
    <t xml:space="preserve">Width (ft)</t>
  </si>
  <si>
    <t xml:space="preserve">16'</t>
  </si>
  <si>
    <t xml:space="preserve">Height (ft)</t>
  </si>
  <si>
    <t xml:space="preserve">9'</t>
  </si>
  <si>
    <t xml:space="preserve">Width (px)</t>
  </si>
  <si>
    <t xml:space="preserve">1220</t>
  </si>
  <si>
    <t xml:space="preserve">Height (px)</t>
  </si>
  <si>
    <t xml:space="preserve">686</t>
  </si>
  <si>
    <t xml:space="preserve">Total SQ FT</t>
  </si>
  <si>
    <t xml:space="preserve">144</t>
  </si>
  <si>
    <t xml:space="preserve">Quantity</t>
  </si>
  <si>
    <t xml:space="preserve">NIT Requirement</t>
  </si>
  <si>
    <t xml:space="preserve">1,500</t>
  </si>
  <si>
    <t xml:space="preserve">Service Access</t>
  </si>
  <si>
    <t xml:space="preserve">Indoor / Outdoor</t>
  </si>
  <si>
    <t xml:space="preserve">Indoor</t>
  </si>
  <si>
    <t xml:space="preserve">IP Rating</t>
  </si>
  <si>
    <t xml:space="preserve">IP40</t>
  </si>
  <si>
    <t xml:space="preserve">Refresh Rate</t>
  </si>
  <si>
    <t xml:space="preserve">&gt;= 3,840 Hz</t>
  </si>
  <si>
    <t xml:space="preserve">Viewing Angle</t>
  </si>
  <si>
    <t xml:space="preserve">&gt;= 160 H / 140 V</t>
  </si>
  <si>
    <t xml:space="preserve">Power (per panel)</t>
  </si>
  <si>
    <t xml:space="preserve">~750W max</t>
  </si>
  <si>
    <t xml:space="preserve">Spare Panels (3%)</t>
  </si>
  <si>
    <t xml:space="preserve">Panels/W</t>
  </si>
  <si>
    <t xml:space="preserve">Panels/H</t>
  </si>
  <si>
    <t xml:space="preserve">Total Panels</t>
  </si>
  <si>
    <t xml:space="preserve">Controllers</t>
  </si>
  <si>
    <t xml:space="preserve">Fiber Conv.</t>
  </si>
  <si>
    <t xml:space="preserve">Rate</t>
  </si>
  <si>
    <t xml:space="preserve">Subtotal</t>
  </si>
  <si>
    <t xml:space="preserve">TRAVEL KEY (per person)</t>
  </si>
  <si>
    <t xml:space="preserve">Flight (Round Trip)</t>
  </si>
  <si>
    <t xml:space="preserve">Car Rental (per day)</t>
  </si>
  <si>
    <t xml:space="preserve">Taxi / Rideshare</t>
  </si>
  <si>
    <t xml:space="preserve">Per Diem (per day)</t>
  </si>
  <si>
    <t xml:space="preserve">Lodging (per night)</t>
  </si>
  <si>
    <t xml:space="preserve">Mileage / Fuel</t>
  </si>
  <si>
    <t xml:space="preserve">Weekly Total (per person)</t>
  </si>
  <si>
    <t xml:space="preserve">PROJECT TRAVEL ESTIMATE</t>
  </si>
  <si>
    <t xml:space="preserve">Crew Size</t>
  </si>
  <si>
    <t xml:space="preserve">Estimated Weeks</t>
  </si>
  <si>
    <t xml:space="preserve">Weekly Cost (crew)</t>
  </si>
  <si>
    <t xml:space="preserve">TOTAL PROJECT TRAVEL</t>
  </si>
  <si>
    <t xml:space="preserve">Revenue</t>
  </si>
  <si>
    <t xml:space="preserve">Budgeted Cost</t>
  </si>
  <si>
    <t xml:space="preserve">Committed PO</t>
  </si>
  <si>
    <t xml:space="preserve">TRAINING TOTAL</t>
  </si>
  <si>
    <t xml:space="preserve">Milestone</t>
  </si>
  <si>
    <t xml:space="preserve">% of Contract</t>
  </si>
  <si>
    <t xml:space="preserve">Net</t>
  </si>
  <si>
    <t xml:space="preserve">ILLUSTRATIVE MILESTONES ONLY — NO AGREED TERMS</t>
  </si>
  <si>
    <t xml:space="preserve">Contract Signed</t>
  </si>
  <si>
    <t xml:space="preserve">Product Shipping</t>
  </si>
  <si>
    <t xml:space="preserve">Substantial Completion</t>
  </si>
  <si>
    <t xml:space="preserve">Final Sign-Off</t>
  </si>
  <si>
    <t xml:space="preserve">PO #</t>
  </si>
  <si>
    <t xml:space="preserve">Amount</t>
  </si>
  <si>
    <t xml:space="preserve">No purchase orders issued or committed.</t>
  </si>
  <si>
    <t xml:space="preserve">Panel Qty</t>
  </si>
  <si>
    <t xml:space="preserve">Screen Qty</t>
  </si>
  <si>
    <t xml:space="preserve">Unit Price</t>
  </si>
  <si>
    <t xml:space="preserve">Total Amount</t>
  </si>
  <si>
    <t xml:space="preserve">US$/SqFt</t>
  </si>
  <si>
    <t xml:space="preserve">Notes:</t>
  </si>
  <si>
    <t xml:space="preserve">  3% standard spare parts for panels only</t>
  </si>
  <si>
    <t xml:space="preserve">  3 years standard warranty included</t>
  </si>
  <si>
    <t xml:space="preserve">  DDP (Delivered Duty Paid) unless noted</t>
  </si>
  <si>
    <t xml:space="preserve">Pitch (mm)</t>
  </si>
  <si>
    <t xml:space="preserve">Structure</t>
  </si>
  <si>
    <t xml:space="preserve">Area/Unit</t>
  </si>
  <si>
    <t xml:space="preserve">Resolution W</t>
  </si>
  <si>
    <t xml:space="preserve">Resolution H</t>
  </si>
  <si>
    <t xml:space="preserve">Power (W)</t>
  </si>
  <si>
    <t xml:space="preserve">Wall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</si>
</sst>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%"/>
    <numFmt numFmtId="166" formatCode="\$#,##0.00;[RED]&quot;($&quot;#,##0.00\);\-"/>
    <numFmt numFmtId="167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Calibri"/>
      <family val="0"/>
      <charset val="1"/>
    </font>
    <font>
      <sz val="10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Arial"/>
      <family val="2"/>
    </font>
    <font>
      <b val="true"/>
      <sz val="10"/>
      <color rgb="FF0A52EF"/>
      <name val="Calibri"/>
      <family val="0"/>
      <charset val="1"/>
    </font>
    <font>
      <b val="true"/>
      <sz val="10"/>
      <color rgb="FF059669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0"/>
      <color rgb="FFD97706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A52EF"/>
        <bgColor rgb="FF333399"/>
      </patternFill>
    </fill>
    <fill>
      <patternFill patternType="solid">
        <fgColor rgb="FFFFF9C4"/>
        <bgColor rgb="FFFFFF99"/>
      </patternFill>
    </fill>
    <fill>
      <patternFill patternType="solid">
        <fgColor rgb="FFE8F5E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217346"/>
      <rgbColor rgb="FF000080"/>
      <rgbColor rgb="FFD97706"/>
      <rgbColor rgb="FF800080"/>
      <rgbColor rgb="FF059669"/>
      <rgbColor rgb="FFC0C0C0"/>
      <rgbColor rgb="FF808080"/>
      <rgbColor rgb="FF8B5CF6"/>
      <rgbColor rgb="FF7C3AED"/>
      <rgbColor rgb="FFFFF9C4"/>
      <rgbColor rgb="FFE8F5E9"/>
      <rgbColor rgb="FF660066"/>
      <rgbColor rgb="FFEC4899"/>
      <rgbColor rgb="FF0A52EF"/>
      <rgbColor rgb="FFD0D0D0"/>
      <rgbColor rgb="FF000080"/>
      <rgbColor rgb="FFFF00FF"/>
      <rgbColor rgb="FFFFFF00"/>
      <rgbColor rgb="FF00FFFF"/>
      <rgbColor rgb="FF800080"/>
      <rgbColor rgb="FF800000"/>
      <rgbColor rgb="FF0891B2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6366F1"/>
      <rgbColor rgb="FF33CCCC"/>
      <rgbColor rgb="FF99CC00"/>
      <rgbColor rgb="FFFFCC00"/>
      <rgbColor rgb="FFF59E0B"/>
      <rgbColor rgb="FFF97316"/>
      <rgbColor rgb="FF475569"/>
      <rgbColor rgb="FF94A3B8"/>
      <rgbColor rgb="FF003366"/>
      <rgbColor rgb="FF339966"/>
      <rgbColor rgb="FF003300"/>
      <rgbColor rgb="FF333300"/>
      <rgbColor rgb="FFB45309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5"/>
    <col collapsed="false" customWidth="true" hidden="false" outlineLevel="0" max="2" min="2" style="0" width="23"/>
    <col collapsed="false" customWidth="true" hidden="false" outlineLevel="0" max="3" min="3" style="0" width="78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31.5" hidden="false" customHeight="true" outlineLevel="0" collapsed="false">
      <c r="A2" s="2" t="s">
        <v>3</v>
      </c>
      <c r="B2" s="2" t="s">
        <v>4</v>
      </c>
      <c r="C2" s="2" t="s">
        <v>5</v>
      </c>
    </row>
    <row r="3" customFormat="false" ht="31.5" hidden="false" customHeight="true" outlineLevel="0" collapsed="false">
      <c r="A3" s="2" t="s">
        <v>6</v>
      </c>
      <c r="B3" s="2" t="s">
        <v>7</v>
      </c>
      <c r="C3" s="2" t="s">
        <v>8</v>
      </c>
    </row>
    <row r="5" customFormat="false" ht="31.5" hidden="false" customHeight="true" outlineLevel="0" collapsed="false">
      <c r="A5" s="2" t="s">
        <v>9</v>
      </c>
      <c r="B5" s="3" t="n">
        <v>0.35</v>
      </c>
      <c r="C5" s="2" t="s">
        <v>10</v>
      </c>
    </row>
    <row r="6" customFormat="false" ht="31.5" hidden="false" customHeight="true" outlineLevel="0" collapsed="false">
      <c r="A6" s="2" t="s">
        <v>11</v>
      </c>
      <c r="B6" s="3" t="n">
        <v>0.05</v>
      </c>
      <c r="C6" s="2" t="s">
        <v>12</v>
      </c>
    </row>
    <row r="7" customFormat="false" ht="31.5" hidden="false" customHeight="true" outlineLevel="0" collapsed="false">
      <c r="A7" s="2" t="s">
        <v>13</v>
      </c>
      <c r="B7" s="3" t="n">
        <v>0.07</v>
      </c>
      <c r="C7" s="2" t="s">
        <v>14</v>
      </c>
    </row>
    <row r="9" customFormat="false" ht="31.5" hidden="false" customHeight="true" outlineLevel="0" collapsed="false">
      <c r="A9" s="2" t="s">
        <v>15</v>
      </c>
      <c r="B9" s="4" t="n">
        <v>400</v>
      </c>
      <c r="C9" s="2" t="s">
        <v>16</v>
      </c>
    </row>
    <row r="10" customFormat="false" ht="31.5" hidden="false" customHeight="true" outlineLevel="0" collapsed="false">
      <c r="A10" s="2" t="s">
        <v>17</v>
      </c>
      <c r="B10" s="4" t="n">
        <v>65</v>
      </c>
      <c r="C10" s="2" t="s">
        <v>18</v>
      </c>
    </row>
    <row r="11" customFormat="false" ht="31.5" hidden="false" customHeight="true" outlineLevel="0" collapsed="false">
      <c r="A11" s="2" t="s">
        <v>19</v>
      </c>
      <c r="B11" s="4" t="n">
        <v>55</v>
      </c>
      <c r="C11" s="2" t="s">
        <v>20</v>
      </c>
    </row>
    <row r="12" customFormat="false" ht="31.5" hidden="false" customHeight="true" outlineLevel="0" collapsed="false">
      <c r="A12" s="2" t="s">
        <v>21</v>
      </c>
      <c r="B12" s="4" t="n">
        <v>15000</v>
      </c>
      <c r="C12" s="2" t="s">
        <v>22</v>
      </c>
    </row>
    <row r="13" customFormat="false" ht="31.5" hidden="false" customHeight="true" outlineLevel="0" collapsed="false">
      <c r="A13" s="2" t="s">
        <v>23</v>
      </c>
      <c r="B13" s="4" t="n">
        <v>5000</v>
      </c>
      <c r="C13" s="2" t="s">
        <v>24</v>
      </c>
    </row>
    <row r="14" customFormat="false" ht="31.5" hidden="false" customHeight="true" outlineLevel="0" collapsed="false">
      <c r="A14" s="2" t="s">
        <v>25</v>
      </c>
      <c r="B14" s="4" t="n">
        <v>3500</v>
      </c>
      <c r="C14" s="2" t="s">
        <v>26</v>
      </c>
    </row>
    <row r="15" customFormat="false" ht="31.5" hidden="false" customHeight="true" outlineLevel="0" collapsed="false">
      <c r="A15" s="2" t="s">
        <v>27</v>
      </c>
      <c r="B15" s="3" t="n">
        <v>0.08</v>
      </c>
      <c r="C15" s="2" t="s">
        <v>28</v>
      </c>
    </row>
    <row r="16" customFormat="false" ht="31.5" hidden="false" customHeight="true" outlineLevel="0" collapsed="false">
      <c r="A16" s="2" t="s">
        <v>29</v>
      </c>
      <c r="B16" s="4" t="n">
        <v>12</v>
      </c>
      <c r="C16" s="2" t="s">
        <v>30</v>
      </c>
    </row>
    <row r="17" customFormat="false" ht="31.5" hidden="false" customHeight="true" outlineLevel="0" collapsed="false">
      <c r="A17" s="2" t="s">
        <v>31</v>
      </c>
      <c r="B17" s="4" t="n">
        <v>8000</v>
      </c>
      <c r="C17" s="2" t="s">
        <v>32</v>
      </c>
    </row>
    <row r="18" customFormat="false" ht="31.5" hidden="false" customHeight="true" outlineLevel="0" collapsed="false">
      <c r="A18" s="2" t="s">
        <v>33</v>
      </c>
      <c r="B18" s="4" t="n">
        <v>5000</v>
      </c>
      <c r="C18" s="2" t="s">
        <v>34</v>
      </c>
    </row>
    <row r="19" customFormat="false" ht="31.5" hidden="false" customHeight="true" outlineLevel="0" collapsed="false">
      <c r="A19" s="2" t="s">
        <v>35</v>
      </c>
      <c r="B19" s="4" t="n">
        <v>3000</v>
      </c>
      <c r="C19" s="2" t="s">
        <v>36</v>
      </c>
    </row>
    <row r="21" customFormat="false" ht="31.5" hidden="false" customHeight="true" outlineLevel="0" collapsed="false">
      <c r="A21" s="2" t="s">
        <v>37</v>
      </c>
      <c r="B21" s="5" t="n">
        <f aca="false">'LED Cost Sheet'!V2</f>
        <v>57600</v>
      </c>
      <c r="C21" s="2" t="s">
        <v>38</v>
      </c>
    </row>
    <row r="22" customFormat="false" ht="31.5" hidden="false" customHeight="true" outlineLevel="0" collapsed="false">
      <c r="A22" s="2" t="s">
        <v>39</v>
      </c>
      <c r="B22" s="5" t="n">
        <f aca="false">'LED Cost Sheet'!K2*B10</f>
        <v>9360</v>
      </c>
      <c r="C22" s="2" t="s">
        <v>40</v>
      </c>
    </row>
    <row r="23" customFormat="false" ht="31.5" hidden="false" customHeight="true" outlineLevel="0" collapsed="false">
      <c r="A23" s="2" t="s">
        <v>41</v>
      </c>
      <c r="B23" s="5" t="n">
        <f aca="false">B22</f>
        <v>9360</v>
      </c>
      <c r="C23" s="2" t="s">
        <v>42</v>
      </c>
    </row>
    <row r="24" customFormat="false" ht="31.5" hidden="false" customHeight="true" outlineLevel="0" collapsed="false">
      <c r="A24" s="2" t="s">
        <v>43</v>
      </c>
      <c r="B24" s="5" t="n">
        <f aca="false">'LED Cost Sheet'!K2*B11</f>
        <v>7920</v>
      </c>
      <c r="C24" s="2" t="s">
        <v>44</v>
      </c>
    </row>
    <row r="25" customFormat="false" ht="31.5" hidden="false" customHeight="true" outlineLevel="0" collapsed="false">
      <c r="A25" s="2" t="s">
        <v>45</v>
      </c>
      <c r="B25" s="5" t="n">
        <f aca="false">'LED Cost Sheet'!W2</f>
        <v>15000</v>
      </c>
      <c r="C25" s="2" t="s">
        <v>46</v>
      </c>
    </row>
    <row r="26" customFormat="false" ht="31.5" hidden="false" customHeight="true" outlineLevel="0" collapsed="false">
      <c r="A26" s="2" t="s">
        <v>47</v>
      </c>
      <c r="B26" s="5" t="n">
        <f aca="false">'LED Cost Sheet'!J2*B13</f>
        <v>5000</v>
      </c>
      <c r="C26" s="2" t="s">
        <v>48</v>
      </c>
    </row>
    <row r="27" customFormat="false" ht="31.5" hidden="false" customHeight="true" outlineLevel="0" collapsed="false">
      <c r="A27" s="2" t="s">
        <v>49</v>
      </c>
      <c r="B27" s="5" t="n">
        <f aca="false">'LED Cost Sheet'!J2*B14</f>
        <v>3500</v>
      </c>
      <c r="C27" s="2" t="s">
        <v>48</v>
      </c>
    </row>
    <row r="28" customFormat="false" ht="31.5" hidden="false" customHeight="true" outlineLevel="0" collapsed="false">
      <c r="A28" s="2" t="s">
        <v>50</v>
      </c>
      <c r="B28" s="5" t="n">
        <f aca="false">B21*B15</f>
        <v>4608</v>
      </c>
      <c r="C28" s="2" t="s">
        <v>51</v>
      </c>
    </row>
    <row r="29" customFormat="false" ht="31.5" hidden="false" customHeight="true" outlineLevel="0" collapsed="false">
      <c r="A29" s="2" t="s">
        <v>52</v>
      </c>
      <c r="B29" s="5" t="n">
        <f aca="false">'LED Cost Sheet'!X2</f>
        <v>1728</v>
      </c>
      <c r="C29" s="2" t="s">
        <v>53</v>
      </c>
    </row>
    <row r="30" customFormat="false" ht="31.5" hidden="false" customHeight="true" outlineLevel="0" collapsed="false">
      <c r="A30" s="2" t="s">
        <v>54</v>
      </c>
      <c r="B30" s="5" t="n">
        <f aca="false">'LED Cost Sheet'!J2*B17</f>
        <v>8000</v>
      </c>
      <c r="C30" s="2" t="s">
        <v>55</v>
      </c>
    </row>
    <row r="31" customFormat="false" ht="31.5" hidden="false" customHeight="true" outlineLevel="0" collapsed="false">
      <c r="A31" s="2" t="s">
        <v>56</v>
      </c>
      <c r="B31" s="5" t="n">
        <f aca="false">'LED Cost Sheet'!J2*B18</f>
        <v>5000</v>
      </c>
      <c r="C31" s="2" t="s">
        <v>57</v>
      </c>
    </row>
    <row r="32" customFormat="false" ht="31.5" hidden="false" customHeight="true" outlineLevel="0" collapsed="false">
      <c r="A32" s="2" t="s">
        <v>58</v>
      </c>
      <c r="B32" s="5" t="n">
        <f aca="false">B19</f>
        <v>3000</v>
      </c>
      <c r="C32" s="2" t="s">
        <v>59</v>
      </c>
    </row>
    <row r="34" customFormat="false" ht="31.5" hidden="false" customHeight="true" outlineLevel="0" collapsed="false">
      <c r="A34" s="6" t="s">
        <v>60</v>
      </c>
      <c r="B34" s="7" t="n">
        <f aca="false">SUM(B21:B32)</f>
        <v>130076</v>
      </c>
      <c r="C34" s="6" t="s">
        <v>61</v>
      </c>
    </row>
    <row r="35" customFormat="false" ht="31.5" hidden="false" customHeight="true" outlineLevel="0" collapsed="false">
      <c r="A35" s="2" t="s">
        <v>11</v>
      </c>
      <c r="B35" s="5" t="n">
        <f aca="false">B34*B6</f>
        <v>6503.8</v>
      </c>
      <c r="C35" s="2" t="s">
        <v>62</v>
      </c>
    </row>
    <row r="36" customFormat="false" ht="31.5" hidden="false" customHeight="true" outlineLevel="0" collapsed="false">
      <c r="A36" s="2" t="s">
        <v>63</v>
      </c>
      <c r="B36" s="5" t="n">
        <f aca="false">SUM(B34:B35)</f>
        <v>136579.8</v>
      </c>
      <c r="C36" s="2" t="s">
        <v>64</v>
      </c>
    </row>
    <row r="37" customFormat="false" ht="31.5" hidden="false" customHeight="true" outlineLevel="0" collapsed="false">
      <c r="A37" s="2" t="s">
        <v>65</v>
      </c>
      <c r="B37" s="5" t="n">
        <f aca="false">B36*B7</f>
        <v>9560.586</v>
      </c>
      <c r="C37" s="2" t="s">
        <v>66</v>
      </c>
    </row>
    <row r="38" customFormat="false" ht="31.5" hidden="false" customHeight="true" outlineLevel="0" collapsed="false">
      <c r="A38" s="6" t="s">
        <v>67</v>
      </c>
      <c r="B38" s="7" t="n">
        <f aca="false">SUM(B36:B37)</f>
        <v>146140.386</v>
      </c>
      <c r="C38" s="6" t="s">
        <v>68</v>
      </c>
    </row>
    <row r="39" customFormat="false" ht="31.5" hidden="false" customHeight="true" outlineLevel="0" collapsed="false">
      <c r="A39" s="6" t="s">
        <v>69</v>
      </c>
      <c r="B39" s="7" t="n">
        <f aca="false">B38/(1-B5)</f>
        <v>224831.363076923</v>
      </c>
      <c r="C39" s="6" t="s">
        <v>70</v>
      </c>
    </row>
    <row r="40" customFormat="false" ht="31.5" hidden="false" customHeight="true" outlineLevel="0" collapsed="false">
      <c r="A40" s="6" t="s">
        <v>71</v>
      </c>
      <c r="B40" s="7" t="n">
        <f aca="false">B39-B38</f>
        <v>78690.9770769231</v>
      </c>
      <c r="C40" s="6" t="s">
        <v>72</v>
      </c>
    </row>
    <row r="41" customFormat="false" ht="31.5" hidden="false" customHeight="true" outlineLevel="0" collapsed="false">
      <c r="A41" s="6" t="s">
        <v>73</v>
      </c>
      <c r="B41" s="8" t="n">
        <f aca="false">B40/B39</f>
        <v>0.35</v>
      </c>
      <c r="C41" s="6" t="s">
        <v>74</v>
      </c>
    </row>
    <row r="43" customFormat="false" ht="42" hidden="false" customHeight="true" outlineLevel="0" collapsed="false">
      <c r="A43" s="2" t="s">
        <v>75</v>
      </c>
      <c r="B43" s="2" t="s">
        <v>76</v>
      </c>
      <c r="C43" s="2" t="s">
        <v>77</v>
      </c>
    </row>
    <row r="44" customFormat="false" ht="42" hidden="false" customHeight="true" outlineLevel="0" collapsed="false">
      <c r="A44" s="2" t="s">
        <v>78</v>
      </c>
      <c r="B44" s="2" t="s">
        <v>79</v>
      </c>
      <c r="C44" s="2" t="s">
        <v>80</v>
      </c>
    </row>
    <row r="45" customFormat="false" ht="42" hidden="false" customHeight="true" outlineLevel="0" collapsed="false">
      <c r="A45" s="2" t="s">
        <v>81</v>
      </c>
      <c r="B45" s="2" t="s">
        <v>82</v>
      </c>
      <c r="C45" s="2" t="s">
        <v>83</v>
      </c>
    </row>
    <row r="46" customFormat="false" ht="42" hidden="false" customHeight="true" outlineLevel="0" collapsed="false">
      <c r="A46" s="2" t="s">
        <v>84</v>
      </c>
      <c r="B46" s="2" t="s">
        <v>85</v>
      </c>
      <c r="C46" s="2" t="s">
        <v>86</v>
      </c>
    </row>
    <row r="47" customFormat="false" ht="42" hidden="false" customHeight="true" outlineLevel="0" collapsed="false">
      <c r="A47" s="2" t="s">
        <v>87</v>
      </c>
      <c r="B47" s="2" t="s">
        <v>88</v>
      </c>
      <c r="C47" s="2" t="s">
        <v>89</v>
      </c>
    </row>
    <row r="48" customFormat="false" ht="42" hidden="false" customHeight="true" outlineLevel="0" collapsed="false">
      <c r="A48" s="2" t="s">
        <v>90</v>
      </c>
      <c r="B48" s="2" t="s">
        <v>91</v>
      </c>
      <c r="C48" s="2" t="s">
        <v>92</v>
      </c>
    </row>
  </sheetData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C3AED"/>
    <pageSetUpPr fitToPage="true"/>
  </sheetPr>
  <dimension ref="A1:H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16"/>
  </cols>
  <sheetData>
    <row r="1" customFormat="false" ht="34.5" hidden="false" customHeight="true" outlineLevel="0" collapsed="false">
      <c r="A1" s="1" t="s">
        <v>188</v>
      </c>
      <c r="B1" s="1" t="s">
        <v>189</v>
      </c>
      <c r="C1" s="1" t="s">
        <v>190</v>
      </c>
      <c r="D1" s="1" t="s">
        <v>191</v>
      </c>
      <c r="E1" s="1" t="s">
        <v>192</v>
      </c>
      <c r="F1" s="1" t="s">
        <v>193</v>
      </c>
      <c r="G1" s="1" t="s">
        <v>194</v>
      </c>
      <c r="H1" s="1" t="s">
        <v>195</v>
      </c>
    </row>
    <row r="2" customFormat="false" ht="27.75" hidden="false" customHeight="true" outlineLevel="0" collapsed="false">
      <c r="A2" s="9" t="s">
        <v>196</v>
      </c>
      <c r="B2" s="5" t="n">
        <f aca="false">'LED Cost Sheet'!Y4*0.01</f>
        <v>743.28</v>
      </c>
      <c r="C2" s="5" t="n">
        <v>0</v>
      </c>
      <c r="D2" s="5" t="n">
        <f aca="false">B2+C2</f>
        <v>743.28</v>
      </c>
      <c r="E2" s="5" t="n">
        <f aca="false">IF('Training Summary'!$B$5&gt;=1,D2,D2/(1-'Training Summary'!$B$5))</f>
        <v>1143.50769230769</v>
      </c>
      <c r="F2" s="4" t="n">
        <v>15000</v>
      </c>
      <c r="G2" s="12" t="n">
        <f aca="false">D2+F2</f>
        <v>15743.28</v>
      </c>
      <c r="H2" s="12" t="n">
        <f aca="false">IF('Training Summary'!$B$5&gt;=1,G2,G2/(1-'Training Summary'!$B$5))</f>
        <v>24220.4307692308</v>
      </c>
    </row>
    <row r="3" customFormat="false" ht="27.75" hidden="false" customHeight="true" outlineLevel="0" collapsed="false">
      <c r="A3" s="9" t="s">
        <v>197</v>
      </c>
      <c r="B3" s="5" t="n">
        <f aca="false">'LED Cost Sheet'!Y4*0.01</f>
        <v>743.28</v>
      </c>
      <c r="C3" s="5" t="n">
        <v>0</v>
      </c>
      <c r="D3" s="5" t="n">
        <f aca="false">B3+C3</f>
        <v>743.28</v>
      </c>
      <c r="E3" s="5" t="n">
        <f aca="false">IF('Training Summary'!$B$5&gt;=1,D3,D3/(1-'Training Summary'!$B$5))</f>
        <v>1143.50769230769</v>
      </c>
      <c r="F3" s="4" t="n">
        <v>15000</v>
      </c>
      <c r="G3" s="12" t="n">
        <f aca="false">D3+F3</f>
        <v>15743.28</v>
      </c>
      <c r="H3" s="12" t="n">
        <f aca="false">IF('Training Summary'!$B$5&gt;=1,G3,G3/(1-'Training Summary'!$B$5))</f>
        <v>24220.4307692308</v>
      </c>
    </row>
    <row r="4" customFormat="false" ht="27.75" hidden="false" customHeight="true" outlineLevel="0" collapsed="false">
      <c r="A4" s="9" t="s">
        <v>198</v>
      </c>
      <c r="B4" s="5" t="n">
        <f aca="false">'LED Cost Sheet'!Y4*0.01</f>
        <v>743.28</v>
      </c>
      <c r="C4" s="5" t="n">
        <v>0</v>
      </c>
      <c r="D4" s="5" t="n">
        <f aca="false">B4+C4</f>
        <v>743.28</v>
      </c>
      <c r="E4" s="5" t="n">
        <f aca="false">IF('Training Summary'!$B$5&gt;=1,D4,D4/(1-'Training Summary'!$B$5))</f>
        <v>1143.50769230769</v>
      </c>
      <c r="F4" s="4" t="n">
        <v>15000</v>
      </c>
      <c r="G4" s="12" t="n">
        <f aca="false">D4+F4</f>
        <v>15743.28</v>
      </c>
      <c r="H4" s="12" t="n">
        <f aca="false">IF('Training Summary'!$B$5&gt;=1,G4,G4/(1-'Training Summary'!$B$5))</f>
        <v>24220.4307692308</v>
      </c>
    </row>
    <row r="5" customFormat="false" ht="27.75" hidden="false" customHeight="true" outlineLevel="0" collapsed="false">
      <c r="A5" s="9" t="s">
        <v>199</v>
      </c>
      <c r="B5" s="5" t="n">
        <f aca="false">'LED Cost Sheet'!Y4*0.02</f>
        <v>1486.56</v>
      </c>
      <c r="C5" s="5" t="n">
        <v>0</v>
      </c>
      <c r="D5" s="5" t="n">
        <f aca="false">B5+C5</f>
        <v>1486.56</v>
      </c>
      <c r="E5" s="5" t="n">
        <f aca="false">IF('Training Summary'!$B$5&gt;=1,D5,D5/(1-'Training Summary'!$B$5))</f>
        <v>2287.01538461538</v>
      </c>
      <c r="F5" s="4" t="n">
        <v>21500</v>
      </c>
      <c r="G5" s="12" t="n">
        <f aca="false">D5+F5</f>
        <v>22986.56</v>
      </c>
      <c r="H5" s="12" t="n">
        <f aca="false">IF('Training Summary'!$B$5&gt;=1,G5,G5/(1-'Training Summary'!$B$5))</f>
        <v>35363.9384615385</v>
      </c>
    </row>
    <row r="6" customFormat="false" ht="27.75" hidden="false" customHeight="true" outlineLevel="0" collapsed="false">
      <c r="A6" s="9" t="s">
        <v>200</v>
      </c>
      <c r="B6" s="5" t="n">
        <f aca="false">'LED Cost Sheet'!Y4*0.02</f>
        <v>1486.56</v>
      </c>
      <c r="C6" s="5" t="n">
        <v>0</v>
      </c>
      <c r="D6" s="5" t="n">
        <f aca="false">B6+C6</f>
        <v>1486.56</v>
      </c>
      <c r="E6" s="5" t="n">
        <f aca="false">IF('Training Summary'!$B$5&gt;=1,D6,D6/(1-'Training Summary'!$B$5))</f>
        <v>2287.01538461538</v>
      </c>
      <c r="F6" s="4" t="n">
        <v>21500</v>
      </c>
      <c r="G6" s="12" t="n">
        <f aca="false">D6+F6</f>
        <v>22986.56</v>
      </c>
      <c r="H6" s="12" t="n">
        <f aca="false">IF('Training Summary'!$B$5&gt;=1,G6,G6/(1-'Training Summary'!$B$5))</f>
        <v>35363.9384615385</v>
      </c>
    </row>
    <row r="7" customFormat="false" ht="27.75" hidden="false" customHeight="true" outlineLevel="0" collapsed="false">
      <c r="A7" s="9" t="s">
        <v>201</v>
      </c>
      <c r="B7" s="5" t="n">
        <f aca="false">'LED Cost Sheet'!Y4*0.02</f>
        <v>1486.56</v>
      </c>
      <c r="C7" s="5" t="n">
        <v>0</v>
      </c>
      <c r="D7" s="5" t="n">
        <f aca="false">B7+C7</f>
        <v>1486.56</v>
      </c>
      <c r="E7" s="5" t="n">
        <f aca="false">IF('Training Summary'!$B$5&gt;=1,D7,D7/(1-'Training Summary'!$B$5))</f>
        <v>2287.01538461538</v>
      </c>
      <c r="F7" s="4" t="n">
        <v>21500</v>
      </c>
      <c r="G7" s="12" t="n">
        <f aca="false">D7+F7</f>
        <v>22986.56</v>
      </c>
      <c r="H7" s="12" t="n">
        <f aca="false">IF('Training Summary'!$B$5&gt;=1,G7,G7/(1-'Training Summary'!$B$5))</f>
        <v>35363.9384615385</v>
      </c>
    </row>
    <row r="8" customFormat="false" ht="27.75" hidden="false" customHeight="true" outlineLevel="0" collapsed="false">
      <c r="A8" s="9" t="s">
        <v>202</v>
      </c>
      <c r="B8" s="5" t="n">
        <f aca="false">'LED Cost Sheet'!Y4*0.035</f>
        <v>2601.48</v>
      </c>
      <c r="C8" s="5" t="n">
        <v>0</v>
      </c>
      <c r="D8" s="5" t="n">
        <f aca="false">B8+C8</f>
        <v>2601.48</v>
      </c>
      <c r="E8" s="5" t="n">
        <f aca="false">IF('Training Summary'!$B$5&gt;=1,D8,D8/(1-'Training Summary'!$B$5))</f>
        <v>4002.27692307692</v>
      </c>
      <c r="F8" s="4" t="n">
        <v>24000</v>
      </c>
      <c r="G8" s="12" t="n">
        <f aca="false">D8+F8</f>
        <v>26601.48</v>
      </c>
      <c r="H8" s="12" t="n">
        <f aca="false">IF('Training Summary'!$B$5&gt;=1,G8,G8/(1-'Training Summary'!$B$5))</f>
        <v>40925.3538461538</v>
      </c>
    </row>
    <row r="9" customFormat="false" ht="27.75" hidden="false" customHeight="true" outlineLevel="0" collapsed="false">
      <c r="A9" s="9" t="s">
        <v>203</v>
      </c>
      <c r="B9" s="5" t="n">
        <f aca="false">'LED Cost Sheet'!Y4*0.035</f>
        <v>2601.48</v>
      </c>
      <c r="C9" s="5" t="n">
        <v>0</v>
      </c>
      <c r="D9" s="5" t="n">
        <f aca="false">B9+C9</f>
        <v>2601.48</v>
      </c>
      <c r="E9" s="5" t="n">
        <f aca="false">IF('Training Summary'!$B$5&gt;=1,D9,D9/(1-'Training Summary'!$B$5))</f>
        <v>4002.27692307692</v>
      </c>
      <c r="F9" s="4" t="n">
        <v>24000</v>
      </c>
      <c r="G9" s="12" t="n">
        <f aca="false">D9+F9</f>
        <v>26601.48</v>
      </c>
      <c r="H9" s="12" t="n">
        <f aca="false">IF('Training Summary'!$B$5&gt;=1,G9,G9/(1-'Training Summary'!$B$5))</f>
        <v>40925.3538461538</v>
      </c>
    </row>
    <row r="10" customFormat="false" ht="27.75" hidden="false" customHeight="true" outlineLevel="0" collapsed="false">
      <c r="A10" s="13"/>
      <c r="B10" s="13"/>
      <c r="C10" s="13"/>
      <c r="D10" s="13"/>
      <c r="E10" s="13"/>
      <c r="F10" s="13"/>
      <c r="G10" s="13"/>
      <c r="H10" s="13"/>
    </row>
    <row r="11" customFormat="false" ht="27.75" hidden="false" customHeight="true" outlineLevel="0" collapsed="false">
      <c r="A11" s="6" t="s">
        <v>128</v>
      </c>
      <c r="B11" s="7" t="n">
        <f aca="false">SUM(B2:B9)</f>
        <v>11892.48</v>
      </c>
      <c r="C11" s="43" t="n">
        <v>0</v>
      </c>
      <c r="D11" s="7" t="n">
        <f aca="false">SUM(D2:D9)</f>
        <v>11892.48</v>
      </c>
      <c r="E11" s="7" t="n">
        <f aca="false">SUM(E2:E9)</f>
        <v>18296.1230769231</v>
      </c>
      <c r="F11" s="7" t="n">
        <f aca="false">SUM(F2:F9)</f>
        <v>157500</v>
      </c>
      <c r="G11" s="7" t="n">
        <f aca="false">SUM(G2:G9)</f>
        <v>169392.48</v>
      </c>
      <c r="H11" s="7" t="n">
        <f aca="false">SUM(H2:H9)</f>
        <v>260603.815384615</v>
      </c>
    </row>
    <row r="12" customFormat="false" ht="27.75" hidden="false" customHeight="true" outlineLevel="0" collapsed="false"/>
    <row r="13" customFormat="false" ht="27.75" hidden="false" customHeight="true" outlineLevel="0" collapsed="false">
      <c r="A13" s="44" t="s">
        <v>204</v>
      </c>
      <c r="B13" s="44"/>
      <c r="C13" s="44"/>
      <c r="D13" s="44"/>
      <c r="E13" s="44"/>
      <c r="F13" s="44"/>
      <c r="G13" s="44"/>
      <c r="H13" s="44"/>
    </row>
  </sheetData>
  <mergeCells count="1">
    <mergeCell ref="A13:H13"/>
  </mergeCells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true"/>
  </sheetPr>
  <dimension ref="A1:C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3" min="2" style="0" width="12"/>
  </cols>
  <sheetData>
    <row r="1" customFormat="false" ht="34.5" hidden="false" customHeight="true" outlineLevel="0" collapsed="false">
      <c r="A1" s="1" t="s">
        <v>159</v>
      </c>
      <c r="B1" s="1" t="s">
        <v>205</v>
      </c>
      <c r="C1" s="1" t="s">
        <v>206</v>
      </c>
    </row>
    <row r="2" customFormat="false" ht="27.75" hidden="false" customHeight="true" outlineLevel="0" collapsed="false">
      <c r="A2" s="1" t="s">
        <v>207</v>
      </c>
      <c r="B2" s="1"/>
      <c r="C2" s="1"/>
    </row>
    <row r="3" customFormat="false" ht="27.75" hidden="false" customHeight="true" outlineLevel="0" collapsed="false">
      <c r="A3" s="1"/>
      <c r="B3" s="1"/>
      <c r="C3" s="1"/>
    </row>
    <row r="4" customFormat="false" ht="27.75" hidden="false" customHeight="true" outlineLevel="0" collapsed="false">
      <c r="A4" s="26"/>
      <c r="B4" s="45"/>
      <c r="C4" s="46"/>
    </row>
    <row r="5" customFormat="false" ht="27.75" hidden="false" customHeight="true" outlineLevel="0" collapsed="false">
      <c r="A5" s="26"/>
      <c r="B5" s="45"/>
      <c r="C5" s="46"/>
    </row>
    <row r="6" customFormat="false" ht="27.75" hidden="false" customHeight="true" outlineLevel="0" collapsed="false">
      <c r="A6" s="26"/>
      <c r="B6" s="45"/>
      <c r="C6" s="46"/>
    </row>
    <row r="7" customFormat="false" ht="27.75" hidden="false" customHeight="true" outlineLevel="0" collapsed="false">
      <c r="A7" s="26"/>
      <c r="B7" s="46"/>
      <c r="C7" s="47"/>
    </row>
    <row r="8" customFormat="false" ht="27.75" hidden="false" customHeight="true" outlineLevel="0" collapsed="false">
      <c r="A8" s="26"/>
      <c r="B8" s="46"/>
      <c r="C8" s="47"/>
    </row>
    <row r="9" customFormat="false" ht="27.75" hidden="false" customHeight="true" outlineLevel="0" collapsed="false">
      <c r="A9" s="26"/>
      <c r="B9" s="45"/>
      <c r="C9" s="46"/>
    </row>
    <row r="10" customFormat="false" ht="27.75" hidden="false" customHeight="true" outlineLevel="0" collapsed="false">
      <c r="A10" s="37"/>
      <c r="B10" s="37"/>
      <c r="C10" s="37"/>
    </row>
    <row r="11" customFormat="false" ht="27.75" hidden="false" customHeight="true" outlineLevel="0" collapsed="false">
      <c r="A11" s="42"/>
    </row>
    <row r="12" customFormat="false" ht="27.75" hidden="false" customHeight="true" outlineLevel="0" collapsed="false">
      <c r="A12" s="26"/>
      <c r="B12" s="45"/>
      <c r="C12" s="46"/>
    </row>
    <row r="13" customFormat="false" ht="27.75" hidden="false" customHeight="true" outlineLevel="0" collapsed="false">
      <c r="A13" s="26"/>
      <c r="B13" s="45"/>
      <c r="C13" s="46"/>
    </row>
    <row r="14" customFormat="false" ht="27.75" hidden="false" customHeight="true" outlineLevel="0" collapsed="false">
      <c r="A14" s="26"/>
      <c r="B14" s="45"/>
      <c r="C14" s="46"/>
    </row>
    <row r="15" customFormat="false" ht="27.75" hidden="false" customHeight="true" outlineLevel="0" collapsed="false">
      <c r="A15" s="26"/>
      <c r="B15" s="45"/>
      <c r="C15" s="46"/>
    </row>
    <row r="16" customFormat="false" ht="27.75" hidden="false" customHeight="true" outlineLevel="0" collapsed="false">
      <c r="A16" s="26"/>
      <c r="B16" s="45"/>
      <c r="C16" s="46"/>
    </row>
    <row r="17" customFormat="false" ht="27.75" hidden="false" customHeight="true" outlineLevel="0" collapsed="false">
      <c r="A17" s="26"/>
      <c r="B17" s="45"/>
      <c r="C17" s="46"/>
    </row>
    <row r="18" customFormat="false" ht="27.75" hidden="false" customHeight="true" outlineLevel="0" collapsed="false">
      <c r="A18" s="26"/>
      <c r="B18" s="45"/>
      <c r="C18" s="46"/>
    </row>
    <row r="19" customFormat="false" ht="27.75" hidden="false" customHeight="true" outlineLevel="0" collapsed="false">
      <c r="A19" s="26"/>
      <c r="B19" s="45"/>
      <c r="C19" s="46"/>
    </row>
    <row r="20" customFormat="false" ht="27.75" hidden="false" customHeight="true" outlineLevel="0" collapsed="false">
      <c r="A20" s="26"/>
      <c r="B20" s="45"/>
      <c r="C20" s="46"/>
    </row>
    <row r="21" customFormat="false" ht="27.75" hidden="false" customHeight="true" outlineLevel="0" collapsed="false">
      <c r="A21" s="26"/>
      <c r="B21" s="46"/>
      <c r="C21" s="47"/>
    </row>
    <row r="22" customFormat="false" ht="27.75" hidden="false" customHeight="true" outlineLevel="0" collapsed="false">
      <c r="A22" s="26"/>
      <c r="B22" s="46"/>
      <c r="C22" s="47"/>
    </row>
    <row r="23" customFormat="false" ht="27.75" hidden="false" customHeight="true" outlineLevel="0" collapsed="false">
      <c r="A23" s="37"/>
      <c r="B23" s="37"/>
      <c r="C23" s="37"/>
    </row>
    <row r="24" customFormat="false" ht="27.75" hidden="false" customHeight="true" outlineLevel="0" collapsed="false">
      <c r="A24" s="42"/>
    </row>
    <row r="25" customFormat="false" ht="27.75" hidden="false" customHeight="true" outlineLevel="0" collapsed="false">
      <c r="A25" s="26"/>
      <c r="B25" s="45"/>
      <c r="C25" s="46"/>
    </row>
    <row r="26" customFormat="false" ht="27.75" hidden="false" customHeight="true" outlineLevel="0" collapsed="false">
      <c r="A26" s="26"/>
      <c r="B26" s="45"/>
      <c r="C26" s="46"/>
    </row>
    <row r="27" customFormat="false" ht="27.75" hidden="false" customHeight="true" outlineLevel="0" collapsed="false">
      <c r="A27" s="26"/>
      <c r="B27" s="45"/>
      <c r="C27" s="46"/>
    </row>
    <row r="28" customFormat="false" ht="27.75" hidden="false" customHeight="true" outlineLevel="0" collapsed="false">
      <c r="A28" s="26"/>
      <c r="B28" s="45"/>
      <c r="C28" s="46"/>
    </row>
    <row r="29" customFormat="false" ht="27.75" hidden="false" customHeight="true" outlineLevel="0" collapsed="false">
      <c r="A29" s="26"/>
      <c r="B29" s="45"/>
      <c r="C29" s="46"/>
    </row>
    <row r="30" customFormat="false" ht="27.75" hidden="false" customHeight="true" outlineLevel="0" collapsed="false">
      <c r="A30" s="26"/>
      <c r="B30" s="45"/>
      <c r="C30" s="46"/>
    </row>
    <row r="31" customFormat="false" ht="27.75" hidden="false" customHeight="true" outlineLevel="0" collapsed="false">
      <c r="A31" s="26"/>
      <c r="B31" s="45"/>
      <c r="C31" s="46"/>
    </row>
    <row r="32" customFormat="false" ht="27.75" hidden="false" customHeight="true" outlineLevel="0" collapsed="false">
      <c r="A32" s="37"/>
      <c r="B32" s="37"/>
      <c r="C32" s="37"/>
    </row>
    <row r="33" customFormat="false" ht="27.75" hidden="false" customHeight="true" outlineLevel="0" collapsed="false">
      <c r="A33" s="42"/>
    </row>
    <row r="34" customFormat="false" ht="27.75" hidden="false" customHeight="true" outlineLevel="0" collapsed="false">
      <c r="A34" s="26"/>
      <c r="B34" s="46"/>
      <c r="C34" s="47"/>
    </row>
    <row r="35" customFormat="false" ht="27.75" hidden="false" customHeight="true" outlineLevel="0" collapsed="false">
      <c r="A35" s="26"/>
      <c r="B35" s="46"/>
      <c r="C35" s="47"/>
    </row>
    <row r="36" customFormat="false" ht="27.75" hidden="false" customHeight="true" outlineLevel="0" collapsed="false">
      <c r="A36" s="26"/>
      <c r="B36" s="46"/>
      <c r="C36" s="47"/>
    </row>
    <row r="37" customFormat="false" ht="27.75" hidden="false" customHeight="true" outlineLevel="0" collapsed="false">
      <c r="A37" s="26"/>
      <c r="B37" s="45"/>
      <c r="C37" s="46"/>
    </row>
    <row r="38" customFormat="false" ht="27.75" hidden="false" customHeight="true" outlineLevel="0" collapsed="false">
      <c r="A38" s="26"/>
      <c r="B38" s="45"/>
      <c r="C38" s="46"/>
    </row>
    <row r="39" customFormat="false" ht="27.75" hidden="false" customHeight="true" outlineLevel="0" collapsed="false">
      <c r="A39" s="37"/>
      <c r="B39" s="37"/>
      <c r="C39" s="37"/>
    </row>
  </sheetData>
  <mergeCells count="1">
    <mergeCell ref="A2:C3"/>
  </mergeCells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366F1"/>
    <pageSetUpPr fitToPage="true"/>
  </sheetPr>
  <dimension ref="A1:B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0"/>
  </cols>
  <sheetData>
    <row r="1" customFormat="false" ht="34.5" hidden="false" customHeight="true" outlineLevel="0" collapsed="false">
      <c r="A1" s="1" t="s">
        <v>208</v>
      </c>
      <c r="B1" s="1" t="s">
        <v>120</v>
      </c>
    </row>
    <row r="2" customFormat="false" ht="27.75" hidden="false" customHeight="true" outlineLevel="0" collapsed="false">
      <c r="A2" s="9" t="s">
        <v>209</v>
      </c>
      <c r="B2" s="2" t="s">
        <v>121</v>
      </c>
    </row>
    <row r="3" customFormat="false" ht="27.75" hidden="false" customHeight="true" outlineLevel="0" collapsed="false">
      <c r="A3" s="9" t="s">
        <v>210</v>
      </c>
      <c r="B3" s="2" t="s">
        <v>121</v>
      </c>
    </row>
    <row r="4" customFormat="false" ht="27.75" hidden="false" customHeight="true" outlineLevel="0" collapsed="false">
      <c r="A4" s="9" t="s">
        <v>211</v>
      </c>
      <c r="B4" s="2" t="s">
        <v>122</v>
      </c>
    </row>
    <row r="5" customFormat="false" ht="27.75" hidden="false" customHeight="true" outlineLevel="0" collapsed="false">
      <c r="A5" s="9" t="s">
        <v>212</v>
      </c>
      <c r="B5" s="2" t="s">
        <v>213</v>
      </c>
    </row>
    <row r="6" customFormat="false" ht="27.75" hidden="false" customHeight="true" outlineLevel="0" collapsed="false">
      <c r="A6" s="9" t="s">
        <v>214</v>
      </c>
      <c r="B6" s="2" t="s">
        <v>215</v>
      </c>
    </row>
    <row r="7" customFormat="false" ht="27.75" hidden="false" customHeight="true" outlineLevel="0" collapsed="false">
      <c r="A7" s="9" t="s">
        <v>216</v>
      </c>
      <c r="B7" s="2" t="s">
        <v>217</v>
      </c>
    </row>
    <row r="8" customFormat="false" ht="27.75" hidden="false" customHeight="true" outlineLevel="0" collapsed="false">
      <c r="A8" s="9" t="s">
        <v>218</v>
      </c>
      <c r="B8" s="2" t="s">
        <v>219</v>
      </c>
    </row>
    <row r="9" customFormat="false" ht="27.75" hidden="false" customHeight="true" outlineLevel="0" collapsed="false">
      <c r="A9" s="9" t="s">
        <v>220</v>
      </c>
      <c r="B9" s="2" t="s">
        <v>221</v>
      </c>
    </row>
    <row r="10" customFormat="false" ht="27.75" hidden="false" customHeight="true" outlineLevel="0" collapsed="false">
      <c r="A10" s="9" t="s">
        <v>222</v>
      </c>
      <c r="B10" s="2" t="s">
        <v>149</v>
      </c>
    </row>
    <row r="11" customFormat="false" ht="27.75" hidden="false" customHeight="true" outlineLevel="0" collapsed="false">
      <c r="A11" s="9" t="s">
        <v>223</v>
      </c>
      <c r="B11" s="2" t="s">
        <v>224</v>
      </c>
    </row>
    <row r="12" customFormat="false" ht="27.75" hidden="false" customHeight="true" outlineLevel="0" collapsed="false">
      <c r="A12" s="9" t="s">
        <v>225</v>
      </c>
      <c r="B12" s="2" t="s">
        <v>123</v>
      </c>
    </row>
    <row r="13" customFormat="false" ht="27.75" hidden="false" customHeight="true" outlineLevel="0" collapsed="false">
      <c r="A13" s="9" t="s">
        <v>226</v>
      </c>
      <c r="B13" s="2" t="s">
        <v>227</v>
      </c>
    </row>
    <row r="14" customFormat="false" ht="27.75" hidden="false" customHeight="true" outlineLevel="0" collapsed="false">
      <c r="A14" s="9" t="s">
        <v>228</v>
      </c>
      <c r="B14" s="2" t="s">
        <v>229</v>
      </c>
    </row>
    <row r="15" customFormat="false" ht="27.75" hidden="false" customHeight="true" outlineLevel="0" collapsed="false">
      <c r="A15" s="9" t="s">
        <v>230</v>
      </c>
      <c r="B15" s="2" t="s">
        <v>231</v>
      </c>
    </row>
    <row r="16" customFormat="false" ht="27.75" hidden="false" customHeight="true" outlineLevel="0" collapsed="false">
      <c r="A16" s="9" t="s">
        <v>232</v>
      </c>
      <c r="B16" s="2" t="s">
        <v>233</v>
      </c>
    </row>
    <row r="17" customFormat="false" ht="27.75" hidden="false" customHeight="true" outlineLevel="0" collapsed="false">
      <c r="A17" s="9" t="s">
        <v>234</v>
      </c>
      <c r="B17" s="2" t="s">
        <v>235</v>
      </c>
    </row>
    <row r="18" customFormat="false" ht="27.75" hidden="false" customHeight="true" outlineLevel="0" collapsed="false">
      <c r="A18" s="9" t="s">
        <v>236</v>
      </c>
      <c r="B18" s="2" t="s">
        <v>151</v>
      </c>
    </row>
  </sheetData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C4899"/>
    <pageSetUpPr fitToPage="true"/>
  </sheetPr>
  <dimension ref="A1:G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4" min="2" style="0" width="12"/>
    <col collapsed="false" customWidth="true" hidden="false" outlineLevel="0" max="5" min="5" style="0" width="16"/>
    <col collapsed="false" customWidth="true" hidden="false" outlineLevel="0" max="7" min="6" style="0" width="15"/>
  </cols>
  <sheetData>
    <row r="1" customFormat="false" ht="34.5" hidden="false" customHeight="true" outlineLevel="0" collapsed="false">
      <c r="A1" s="1" t="s">
        <v>93</v>
      </c>
      <c r="B1" s="1" t="s">
        <v>210</v>
      </c>
      <c r="C1" s="1" t="s">
        <v>237</v>
      </c>
      <c r="D1" s="1" t="s">
        <v>238</v>
      </c>
      <c r="E1" s="1" t="s">
        <v>239</v>
      </c>
      <c r="F1" s="1" t="s">
        <v>240</v>
      </c>
      <c r="G1" s="1" t="s">
        <v>241</v>
      </c>
    </row>
    <row r="2" customFormat="false" ht="27.75" hidden="false" customHeight="true" outlineLevel="0" collapsed="false">
      <c r="A2" s="9" t="s">
        <v>120</v>
      </c>
      <c r="B2" s="2" t="s">
        <v>121</v>
      </c>
      <c r="C2" s="2" t="n">
        <v>10</v>
      </c>
      <c r="D2" s="2" t="n">
        <v>6</v>
      </c>
      <c r="E2" s="24" t="n">
        <f aca="false">C2*D2*1</f>
        <v>60</v>
      </c>
      <c r="F2" s="24" t="n">
        <f aca="false">'Processor Count'!F4</f>
        <v>1</v>
      </c>
      <c r="G2" s="11" t="n">
        <f aca="false">F2*2</f>
        <v>2</v>
      </c>
    </row>
    <row r="3" customFormat="false" ht="27.75" hidden="false" customHeight="true" outlineLevel="0" collapsed="false">
      <c r="A3" s="13"/>
      <c r="B3" s="13"/>
      <c r="C3" s="13"/>
      <c r="D3" s="13"/>
      <c r="E3" s="13"/>
      <c r="F3" s="13"/>
      <c r="G3" s="13"/>
    </row>
    <row r="4" customFormat="false" ht="27.75" hidden="false" customHeight="true" outlineLevel="0" collapsed="false">
      <c r="A4" s="6" t="s">
        <v>128</v>
      </c>
      <c r="B4" s="14"/>
      <c r="C4" s="14"/>
      <c r="D4" s="14"/>
      <c r="E4" s="16" t="n">
        <f aca="false">SUM(E2:E2)</f>
        <v>60</v>
      </c>
      <c r="F4" s="16" t="n">
        <f aca="false">SUM(F2:F2)</f>
        <v>1</v>
      </c>
      <c r="G4" s="16" t="n">
        <f aca="false">SUM(G2:G2)</f>
        <v>2</v>
      </c>
    </row>
  </sheetData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9E0B"/>
    <pageSetUpPr fitToPage="true"/>
  </sheetPr>
  <dimension ref="A1:D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4"/>
    <col collapsed="false" customWidth="true" hidden="false" outlineLevel="0" max="3" min="3" style="0" width="10"/>
    <col collapsed="false" customWidth="true" hidden="false" outlineLevel="0" max="4" min="4" style="0" width="16"/>
  </cols>
  <sheetData>
    <row r="1" customFormat="false" ht="34.5" hidden="false" customHeight="true" outlineLevel="0" collapsed="false">
      <c r="A1" s="1" t="s">
        <v>158</v>
      </c>
      <c r="B1" s="1" t="s">
        <v>242</v>
      </c>
      <c r="C1" s="1" t="s">
        <v>102</v>
      </c>
      <c r="D1" s="1" t="s">
        <v>243</v>
      </c>
    </row>
    <row r="2" customFormat="false" ht="27.75" hidden="false" customHeight="true" outlineLevel="0" collapsed="false">
      <c r="A2" s="1" t="s">
        <v>244</v>
      </c>
      <c r="B2" s="1"/>
      <c r="C2" s="1"/>
      <c r="D2" s="1"/>
    </row>
    <row r="3" customFormat="false" ht="27.75" hidden="false" customHeight="true" outlineLevel="0" collapsed="false">
      <c r="A3" s="2" t="s">
        <v>245</v>
      </c>
      <c r="B3" s="4" t="n">
        <v>600</v>
      </c>
      <c r="C3" s="10" t="n">
        <v>2</v>
      </c>
      <c r="D3" s="12" t="n">
        <f aca="false">B3*C3</f>
        <v>1200</v>
      </c>
    </row>
    <row r="4" customFormat="false" ht="27.75" hidden="false" customHeight="true" outlineLevel="0" collapsed="false">
      <c r="A4" s="2" t="s">
        <v>246</v>
      </c>
      <c r="B4" s="4" t="n">
        <v>125</v>
      </c>
      <c r="C4" s="10" t="n">
        <v>7</v>
      </c>
      <c r="D4" s="12" t="n">
        <f aca="false">B4*C4</f>
        <v>875</v>
      </c>
    </row>
    <row r="5" customFormat="false" ht="27.75" hidden="false" customHeight="true" outlineLevel="0" collapsed="false">
      <c r="A5" s="2" t="s">
        <v>247</v>
      </c>
      <c r="B5" s="4" t="n">
        <v>35</v>
      </c>
      <c r="C5" s="10" t="n">
        <v>4</v>
      </c>
      <c r="D5" s="12" t="n">
        <f aca="false">B5*C5</f>
        <v>140</v>
      </c>
    </row>
    <row r="6" customFormat="false" ht="27.75" hidden="false" customHeight="true" outlineLevel="0" collapsed="false">
      <c r="A6" s="2" t="s">
        <v>248</v>
      </c>
      <c r="B6" s="4" t="n">
        <v>75</v>
      </c>
      <c r="C6" s="10" t="n">
        <v>7</v>
      </c>
      <c r="D6" s="12" t="n">
        <f aca="false">B6*C6</f>
        <v>525</v>
      </c>
    </row>
    <row r="7" customFormat="false" ht="27.75" hidden="false" customHeight="true" outlineLevel="0" collapsed="false">
      <c r="A7" s="2" t="s">
        <v>249</v>
      </c>
      <c r="B7" s="4" t="n">
        <v>185</v>
      </c>
      <c r="C7" s="10" t="n">
        <v>7</v>
      </c>
      <c r="D7" s="12" t="n">
        <f aca="false">B7*C7</f>
        <v>1295</v>
      </c>
    </row>
    <row r="8" customFormat="false" ht="27.75" hidden="false" customHeight="true" outlineLevel="0" collapsed="false">
      <c r="A8" s="2" t="s">
        <v>250</v>
      </c>
      <c r="B8" s="4" t="n">
        <v>30</v>
      </c>
      <c r="C8" s="10" t="n">
        <v>5</v>
      </c>
      <c r="D8" s="12" t="n">
        <f aca="false">B8*C8</f>
        <v>150</v>
      </c>
    </row>
    <row r="9" customFormat="false" ht="27.75" hidden="false" customHeight="true" outlineLevel="0" collapsed="false">
      <c r="A9" s="6" t="s">
        <v>251</v>
      </c>
      <c r="B9" s="14"/>
      <c r="C9" s="14"/>
      <c r="D9" s="7" t="n">
        <f aca="false">SUM(D3:D8)</f>
        <v>4185</v>
      </c>
    </row>
    <row r="10" customFormat="false" ht="27.75" hidden="false" customHeight="true" outlineLevel="0" collapsed="false">
      <c r="A10" s="13"/>
      <c r="B10" s="13"/>
      <c r="C10" s="13"/>
      <c r="D10" s="13"/>
    </row>
    <row r="11" customFormat="false" ht="27.75" hidden="false" customHeight="true" outlineLevel="0" collapsed="false">
      <c r="A11" s="1" t="s">
        <v>252</v>
      </c>
      <c r="B11" s="1"/>
      <c r="C11" s="1"/>
      <c r="D11" s="1"/>
    </row>
    <row r="12" customFormat="false" ht="27.75" hidden="false" customHeight="true" outlineLevel="0" collapsed="false">
      <c r="A12" s="2" t="s">
        <v>253</v>
      </c>
      <c r="C12" s="10" t="n">
        <v>2</v>
      </c>
    </row>
    <row r="13" customFormat="false" ht="27.75" hidden="false" customHeight="true" outlineLevel="0" collapsed="false">
      <c r="A13" s="2" t="s">
        <v>254</v>
      </c>
      <c r="C13" s="10" t="n">
        <v>2</v>
      </c>
    </row>
    <row r="14" customFormat="false" ht="27.75" hidden="false" customHeight="true" outlineLevel="0" collapsed="false">
      <c r="A14" s="2" t="s">
        <v>255</v>
      </c>
      <c r="D14" s="12" t="n">
        <f aca="false">D9*C12</f>
        <v>8370</v>
      </c>
    </row>
    <row r="15" customFormat="false" ht="27.75" hidden="false" customHeight="true" outlineLevel="0" collapsed="false">
      <c r="A15" s="13"/>
      <c r="B15" s="13"/>
      <c r="C15" s="13"/>
      <c r="D15" s="13"/>
    </row>
    <row r="16" customFormat="false" ht="27.75" hidden="false" customHeight="true" outlineLevel="0" collapsed="false">
      <c r="A16" s="6" t="s">
        <v>256</v>
      </c>
      <c r="B16" s="15"/>
      <c r="C16" s="15"/>
      <c r="D16" s="7" t="n">
        <f aca="false">D9*C12*C13</f>
        <v>16740</v>
      </c>
    </row>
    <row r="17" customFormat="false" ht="27.75" hidden="false" customHeight="true" outlineLevel="0" collapsed="false"/>
    <row r="18" customFormat="false" ht="27.75" hidden="false" customHeight="true" outlineLevel="0" collapsed="false">
      <c r="A18" s="44" t="s">
        <v>204</v>
      </c>
      <c r="B18" s="44"/>
      <c r="C18" s="44"/>
      <c r="D18" s="44"/>
    </row>
  </sheetData>
  <mergeCells count="3">
    <mergeCell ref="A2:D2"/>
    <mergeCell ref="A11:D11"/>
    <mergeCell ref="A18:D18"/>
  </mergeCells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C2626"/>
    <pageSetUpPr fitToPage="true"/>
  </sheetPr>
  <dimension ref="A1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3" min="2" style="0" width="18"/>
    <col collapsed="false" customWidth="true" hidden="false" outlineLevel="0" max="5" min="4" style="0" width="16"/>
  </cols>
  <sheetData>
    <row r="1" customFormat="false" ht="34.5" hidden="false" customHeight="true" outlineLevel="0" collapsed="false">
      <c r="A1" s="1" t="s">
        <v>158</v>
      </c>
      <c r="B1" s="1" t="s">
        <v>257</v>
      </c>
      <c r="C1" s="1" t="s">
        <v>258</v>
      </c>
      <c r="D1" s="1" t="s">
        <v>259</v>
      </c>
      <c r="E1" s="1" t="s">
        <v>127</v>
      </c>
    </row>
    <row r="2" customFormat="false" ht="27.75" hidden="false" customHeight="true" outlineLevel="0" collapsed="false">
      <c r="A2" s="1" t="str">
        <f aca="false">'Margin Analysis'!A2</f>
        <v>LED hardware</v>
      </c>
      <c r="B2" s="20" t="n">
        <f aca="false">'Margin Analysis'!C2</f>
        <v>88615.3846153846</v>
      </c>
      <c r="C2" s="20" t="n">
        <f aca="false">'Margin Analysis'!B2</f>
        <v>57600</v>
      </c>
      <c r="D2" s="20" t="n">
        <v>0</v>
      </c>
      <c r="E2" s="20" t="n">
        <f aca="false">B2-C2</f>
        <v>31015.3846153846</v>
      </c>
    </row>
    <row r="3" customFormat="false" ht="27.75" hidden="false" customHeight="true" outlineLevel="0" collapsed="false">
      <c r="A3" s="9" t="str">
        <f aca="false">'Margin Analysis'!A3</f>
        <v>Structural materials</v>
      </c>
      <c r="B3" s="12" t="n">
        <f aca="false">'Margin Analysis'!C3</f>
        <v>14400</v>
      </c>
      <c r="C3" s="5" t="n">
        <f aca="false">'Margin Analysis'!B3</f>
        <v>9360</v>
      </c>
      <c r="D3" s="4" t="n">
        <v>0</v>
      </c>
      <c r="E3" s="12" t="n">
        <f aca="false">B3-C3</f>
        <v>5040</v>
      </c>
    </row>
    <row r="4" customFormat="false" ht="27.75" hidden="false" customHeight="true" outlineLevel="0" collapsed="false">
      <c r="A4" s="13" t="str">
        <f aca="false">'Margin Analysis'!A4</f>
        <v>Installation labor</v>
      </c>
      <c r="B4" s="17" t="n">
        <f aca="false">'Margin Analysis'!C4</f>
        <v>14400</v>
      </c>
      <c r="C4" s="17" t="n">
        <f aca="false">'Margin Analysis'!B4</f>
        <v>9360</v>
      </c>
      <c r="D4" s="17" t="n">
        <v>0</v>
      </c>
      <c r="E4" s="17" t="n">
        <f aca="false">B4-C4</f>
        <v>5040</v>
      </c>
    </row>
    <row r="5" customFormat="false" ht="27.75" hidden="false" customHeight="true" outlineLevel="0" collapsed="false">
      <c r="A5" s="1" t="str">
        <f aca="false">'Margin Analysis'!A5</f>
        <v>Electrical</v>
      </c>
      <c r="B5" s="20" t="n">
        <f aca="false">'Margin Analysis'!C5</f>
        <v>12184.6153846154</v>
      </c>
      <c r="C5" s="20" t="n">
        <f aca="false">'Margin Analysis'!B5</f>
        <v>7920</v>
      </c>
      <c r="D5" s="20" t="n">
        <v>0</v>
      </c>
      <c r="E5" s="20" t="n">
        <f aca="false">B5-C5</f>
        <v>4264.61538461539</v>
      </c>
    </row>
    <row r="6" customFormat="false" ht="27.75" hidden="false" customHeight="true" outlineLevel="0" collapsed="false">
      <c r="A6" s="2" t="str">
        <f aca="false">'Margin Analysis'!A6</f>
        <v>Processing</v>
      </c>
      <c r="B6" s="5" t="n">
        <f aca="false">'Margin Analysis'!C6</f>
        <v>23076.9230769231</v>
      </c>
      <c r="C6" s="4" t="n">
        <f aca="false">'Margin Analysis'!B6</f>
        <v>15000</v>
      </c>
      <c r="D6" s="4" t="n">
        <v>0</v>
      </c>
      <c r="E6" s="5" t="n">
        <f aca="false">B6-C6</f>
        <v>8076.92307692307</v>
      </c>
    </row>
    <row r="7" customFormat="false" ht="27.75" hidden="false" customHeight="true" outlineLevel="0" collapsed="false">
      <c r="A7" s="2" t="str">
        <f aca="false">'Margin Analysis'!A7</f>
        <v>CMS license</v>
      </c>
      <c r="B7" s="5" t="n">
        <f aca="false">'Margin Analysis'!C7</f>
        <v>7692.30769230769</v>
      </c>
      <c r="C7" s="4" t="n">
        <f aca="false">'Margin Analysis'!B7</f>
        <v>5000</v>
      </c>
      <c r="D7" s="4" t="n">
        <v>0</v>
      </c>
      <c r="E7" s="5" t="n">
        <f aca="false">B7-C7</f>
        <v>2692.30769230769</v>
      </c>
    </row>
    <row r="8" customFormat="false" ht="27.75" hidden="false" customHeight="true" outlineLevel="0" collapsed="false">
      <c r="A8" s="2" t="str">
        <f aca="false">'Margin Analysis'!A8</f>
        <v>Data cabling</v>
      </c>
      <c r="B8" s="5" t="n">
        <f aca="false">'Margin Analysis'!C8</f>
        <v>5384.61538461539</v>
      </c>
      <c r="C8" s="4" t="n">
        <f aca="false">'Margin Analysis'!B8</f>
        <v>3500</v>
      </c>
      <c r="D8" s="4" t="n">
        <v>0</v>
      </c>
      <c r="E8" s="5" t="n">
        <f aca="false">B8-C8</f>
        <v>1884.61538461538</v>
      </c>
    </row>
    <row r="9" customFormat="false" ht="27.75" hidden="false" customHeight="true" outlineLevel="0" collapsed="false">
      <c r="A9" s="2" t="str">
        <f aca="false">'Margin Analysis'!A9</f>
        <v>Project management</v>
      </c>
      <c r="B9" s="5" t="n">
        <f aca="false">'Margin Analysis'!C9</f>
        <v>7089.23076923077</v>
      </c>
      <c r="C9" s="4" t="n">
        <f aca="false">'Margin Analysis'!B9</f>
        <v>4608</v>
      </c>
      <c r="D9" s="4" t="n">
        <v>0</v>
      </c>
      <c r="E9" s="5" t="n">
        <f aca="false">B9-C9</f>
        <v>2481.23076923077</v>
      </c>
    </row>
    <row r="10" customFormat="false" ht="27.75" hidden="false" customHeight="true" outlineLevel="0" collapsed="false">
      <c r="A10" s="2" t="str">
        <f aca="false">'Margin Analysis'!A10</f>
        <v>Freight</v>
      </c>
      <c r="B10" s="5" t="n">
        <f aca="false">'Margin Analysis'!C10</f>
        <v>2658.46153846154</v>
      </c>
      <c r="C10" s="4" t="n">
        <f aca="false">'Margin Analysis'!B10</f>
        <v>1728</v>
      </c>
      <c r="D10" s="4" t="n">
        <v>0</v>
      </c>
      <c r="E10" s="5" t="n">
        <f aca="false">B10-C10</f>
        <v>930.461538461539</v>
      </c>
    </row>
    <row r="11" customFormat="false" ht="27.75" hidden="false" customHeight="true" outlineLevel="0" collapsed="false">
      <c r="A11" s="2" t="str">
        <f aca="false">'Margin Analysis'!A11</f>
        <v>Engineering</v>
      </c>
      <c r="B11" s="5" t="n">
        <f aca="false">'Margin Analysis'!C11</f>
        <v>12307.6923076923</v>
      </c>
      <c r="C11" s="4" t="n">
        <f aca="false">'Margin Analysis'!B11</f>
        <v>8000</v>
      </c>
      <c r="D11" s="4" t="n">
        <v>0</v>
      </c>
      <c r="E11" s="5" t="n">
        <f aca="false">B11-C11</f>
        <v>4307.69230769231</v>
      </c>
    </row>
    <row r="12" customFormat="false" ht="27.75" hidden="false" customHeight="true" outlineLevel="0" collapsed="false">
      <c r="A12" s="2" t="str">
        <f aca="false">'Margin Analysis'!A12</f>
        <v>Commissioning</v>
      </c>
      <c r="B12" s="5" t="n">
        <f aca="false">'Margin Analysis'!C12</f>
        <v>7692.30769230769</v>
      </c>
      <c r="C12" s="4" t="n">
        <f aca="false">'Margin Analysis'!B12</f>
        <v>5000</v>
      </c>
      <c r="D12" s="4" t="n">
        <v>0</v>
      </c>
      <c r="E12" s="5" t="n">
        <f aca="false">B12-C12</f>
        <v>2692.30769230769</v>
      </c>
    </row>
    <row r="13" customFormat="false" ht="27.75" hidden="false" customHeight="true" outlineLevel="0" collapsed="false">
      <c r="A13" s="2" t="str">
        <f aca="false">'Margin Analysis'!A13</f>
        <v>Training</v>
      </c>
      <c r="B13" s="5" t="n">
        <f aca="false">'Margin Analysis'!C13</f>
        <v>4615.38461538462</v>
      </c>
      <c r="C13" s="4" t="n">
        <f aca="false">'Margin Analysis'!B13</f>
        <v>3000</v>
      </c>
      <c r="D13" s="4" t="n">
        <v>0</v>
      </c>
      <c r="E13" s="5" t="n">
        <f aca="false">B13-C13</f>
        <v>1615.38461538462</v>
      </c>
    </row>
    <row r="14" customFormat="false" ht="27.75" hidden="false" customHeight="true" outlineLevel="0" collapsed="false">
      <c r="A14" s="13" t="str">
        <f aca="false">'Margin Analysis'!A14</f>
        <v>Contingency</v>
      </c>
      <c r="B14" s="17" t="n">
        <f aca="false">'Margin Analysis'!C14</f>
        <v>10005.8461538462</v>
      </c>
      <c r="C14" s="17" t="n">
        <f aca="false">'Margin Analysis'!B14</f>
        <v>6503.8</v>
      </c>
      <c r="D14" s="17" t="n">
        <v>0</v>
      </c>
      <c r="E14" s="17" t="n">
        <f aca="false">B14-C14</f>
        <v>3502.04615384615</v>
      </c>
    </row>
    <row r="15" customFormat="false" ht="27.75" hidden="false" customHeight="true" outlineLevel="0" collapsed="false">
      <c r="A15" s="6" t="str">
        <f aca="false">'Margin Analysis'!A15</f>
        <v>Training tax</v>
      </c>
      <c r="B15" s="7" t="n">
        <f aca="false">'Margin Analysis'!C15</f>
        <v>14708.5938461538</v>
      </c>
      <c r="C15" s="7" t="n">
        <f aca="false">'Margin Analysis'!B15</f>
        <v>9560.586</v>
      </c>
      <c r="D15" s="7" t="n">
        <v>0</v>
      </c>
      <c r="E15" s="7" t="n">
        <f aca="false">B15-C15</f>
        <v>5148.00784615385</v>
      </c>
    </row>
    <row r="16" customFormat="false" ht="27.75" hidden="false" customHeight="true" outlineLevel="0" collapsed="false">
      <c r="B16" s="22"/>
      <c r="C16" s="22"/>
      <c r="D16" s="22"/>
      <c r="E16" s="22"/>
    </row>
    <row r="17" customFormat="false" ht="27.75" hidden="false" customHeight="true" outlineLevel="0" collapsed="false">
      <c r="A17" s="19" t="s">
        <v>260</v>
      </c>
      <c r="B17" s="20" t="n">
        <f aca="false">SUM(B2:B15)</f>
        <v>224831.363076923</v>
      </c>
      <c r="C17" s="20" t="n">
        <f aca="false">SUM(C2:C15)</f>
        <v>146140.386</v>
      </c>
      <c r="D17" s="20" t="n">
        <f aca="false">SUM(D2:D15)</f>
        <v>0</v>
      </c>
      <c r="E17" s="20" t="n">
        <f aca="false">B17-C17</f>
        <v>78690.9770769231</v>
      </c>
    </row>
  </sheetData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97316"/>
    <pageSetUpPr fitToPage="true"/>
  </sheetPr>
  <dimension ref="A1:E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5" min="2" style="0" width="16"/>
  </cols>
  <sheetData>
    <row r="1" customFormat="false" ht="34.5" hidden="false" customHeight="true" outlineLevel="0" collapsed="false">
      <c r="A1" s="1" t="s">
        <v>261</v>
      </c>
      <c r="B1" s="1" t="s">
        <v>262</v>
      </c>
      <c r="C1" s="1" t="s">
        <v>257</v>
      </c>
      <c r="D1" s="1" t="s">
        <v>126</v>
      </c>
      <c r="E1" s="1" t="s">
        <v>263</v>
      </c>
    </row>
    <row r="2" customFormat="false" ht="27.75" hidden="false" customHeight="true" outlineLevel="0" collapsed="false">
      <c r="A2" s="1" t="s">
        <v>264</v>
      </c>
      <c r="B2" s="1"/>
      <c r="C2" s="1"/>
      <c r="D2" s="1"/>
      <c r="E2" s="1"/>
    </row>
    <row r="3" customFormat="false" ht="27.75" hidden="false" customHeight="true" outlineLevel="0" collapsed="false">
      <c r="A3" s="9" t="s">
        <v>265</v>
      </c>
      <c r="B3" s="3" t="n">
        <v>0.5</v>
      </c>
      <c r="C3" s="5" t="n">
        <f aca="false">'P&amp;L'!B17*B3</f>
        <v>112415.681538462</v>
      </c>
      <c r="D3" s="5" t="n">
        <f aca="false">'P&amp;L'!C17*B3</f>
        <v>73070.193</v>
      </c>
      <c r="E3" s="12" t="n">
        <f aca="false">C3-D3</f>
        <v>39345.4885384615</v>
      </c>
    </row>
    <row r="4" customFormat="false" ht="27.75" hidden="false" customHeight="true" outlineLevel="0" collapsed="false">
      <c r="A4" s="9" t="s">
        <v>266</v>
      </c>
      <c r="B4" s="3" t="n">
        <v>0.2</v>
      </c>
      <c r="C4" s="5" t="n">
        <f aca="false">'P&amp;L'!B17*B4</f>
        <v>44966.2726153846</v>
      </c>
      <c r="D4" s="5" t="n">
        <f aca="false">'P&amp;L'!C17*B4</f>
        <v>29228.0772</v>
      </c>
      <c r="E4" s="12" t="n">
        <f aca="false">C4-D4</f>
        <v>15738.1954153846</v>
      </c>
    </row>
    <row r="5" customFormat="false" ht="27.75" hidden="false" customHeight="true" outlineLevel="0" collapsed="false">
      <c r="A5" s="9" t="s">
        <v>267</v>
      </c>
      <c r="B5" s="3" t="n">
        <v>0.2</v>
      </c>
      <c r="C5" s="5" t="n">
        <f aca="false">'P&amp;L'!B17*B5</f>
        <v>44966.2726153846</v>
      </c>
      <c r="D5" s="5" t="n">
        <f aca="false">'P&amp;L'!C17*B5</f>
        <v>29228.0772</v>
      </c>
      <c r="E5" s="12" t="n">
        <f aca="false">C5-D5</f>
        <v>15738.1954153846</v>
      </c>
    </row>
    <row r="6" customFormat="false" ht="27.75" hidden="false" customHeight="true" outlineLevel="0" collapsed="false">
      <c r="A6" s="9" t="s">
        <v>268</v>
      </c>
      <c r="B6" s="3" t="n">
        <v>0.1</v>
      </c>
      <c r="C6" s="5" t="n">
        <f aca="false">'P&amp;L'!B17*B6</f>
        <v>22483.1363076923</v>
      </c>
      <c r="D6" s="5" t="n">
        <f aca="false">'P&amp;L'!C17*B6</f>
        <v>14614.0386</v>
      </c>
      <c r="E6" s="12" t="n">
        <f aca="false">C6-D6</f>
        <v>7869.09770769231</v>
      </c>
    </row>
    <row r="7" customFormat="false" ht="27.75" hidden="false" customHeight="true" outlineLevel="0" collapsed="false">
      <c r="A7" s="13"/>
      <c r="B7" s="13"/>
      <c r="C7" s="13"/>
      <c r="D7" s="13"/>
      <c r="E7" s="13"/>
    </row>
    <row r="8" customFormat="false" ht="27.75" hidden="false" customHeight="true" outlineLevel="0" collapsed="false">
      <c r="A8" s="6" t="s">
        <v>128</v>
      </c>
      <c r="B8" s="8" t="n">
        <f aca="false">SUM(B3:B6)</f>
        <v>1</v>
      </c>
      <c r="C8" s="7" t="n">
        <f aca="false">SUM(C3:C6)</f>
        <v>224831.363076923</v>
      </c>
      <c r="D8" s="7" t="n">
        <f aca="false">SUM(D3:D6)</f>
        <v>146140.386</v>
      </c>
      <c r="E8" s="7" t="n">
        <f aca="false">C8-D8</f>
        <v>78690.9770769231</v>
      </c>
    </row>
  </sheetData>
  <mergeCells count="1">
    <mergeCell ref="A2:E2"/>
  </mergeCells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45309"/>
    <pageSetUpPr fitToPage="true"/>
  </sheetPr>
  <dimension ref="A1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8"/>
    <col collapsed="false" customWidth="true" hidden="false" outlineLevel="0" max="3" min="3" style="0" width="30"/>
    <col collapsed="false" customWidth="true" hidden="false" outlineLevel="0" max="4" min="4" style="0" width="14"/>
    <col collapsed="false" customWidth="true" hidden="false" outlineLevel="0" max="5" min="5" style="0" width="16"/>
  </cols>
  <sheetData>
    <row r="1" customFormat="false" ht="34.5" hidden="false" customHeight="true" outlineLevel="0" collapsed="false">
      <c r="A1" s="1" t="s">
        <v>269</v>
      </c>
      <c r="B1" s="1" t="s">
        <v>94</v>
      </c>
      <c r="C1" s="1" t="s">
        <v>159</v>
      </c>
      <c r="D1" s="1" t="s">
        <v>158</v>
      </c>
      <c r="E1" s="1" t="s">
        <v>270</v>
      </c>
    </row>
    <row r="2" customFormat="false" ht="27.75" hidden="false" customHeight="true" outlineLevel="0" collapsed="false">
      <c r="A2" s="2" t="s">
        <v>271</v>
      </c>
      <c r="B2" s="2"/>
      <c r="C2" s="2"/>
      <c r="D2" s="2"/>
      <c r="E2" s="2"/>
    </row>
    <row r="3" customFormat="false" ht="27.75" hidden="false" customHeight="true" outlineLevel="0" collapsed="false">
      <c r="A3" s="2"/>
      <c r="B3" s="2"/>
      <c r="C3" s="2"/>
      <c r="D3" s="2"/>
      <c r="E3" s="2"/>
    </row>
    <row r="4" customFormat="false" ht="27.75" hidden="false" customHeight="true" outlineLevel="0" collapsed="false">
      <c r="A4" s="26"/>
      <c r="B4" s="48"/>
      <c r="C4" s="26"/>
      <c r="D4" s="26"/>
      <c r="E4" s="35"/>
    </row>
    <row r="5" customFormat="false" ht="27.75" hidden="false" customHeight="true" outlineLevel="0" collapsed="false">
      <c r="A5" s="26"/>
      <c r="B5" s="48"/>
      <c r="C5" s="26"/>
      <c r="D5" s="26"/>
      <c r="E5" s="35"/>
    </row>
    <row r="6" customFormat="false" ht="27.75" hidden="false" customHeight="true" outlineLevel="0" collapsed="false">
      <c r="A6" s="26"/>
      <c r="B6" s="48"/>
      <c r="C6" s="48"/>
      <c r="D6" s="48"/>
      <c r="E6" s="35"/>
    </row>
    <row r="7" customFormat="false" ht="27.75" hidden="false" customHeight="true" outlineLevel="0" collapsed="false">
      <c r="A7" s="26"/>
      <c r="B7" s="48"/>
      <c r="C7" s="48"/>
      <c r="D7" s="48"/>
      <c r="E7" s="35"/>
    </row>
    <row r="8" customFormat="false" ht="27.75" hidden="false" customHeight="true" outlineLevel="0" collapsed="false">
      <c r="A8" s="26"/>
      <c r="B8" s="48"/>
      <c r="C8" s="48"/>
      <c r="D8" s="48"/>
      <c r="E8" s="35"/>
    </row>
    <row r="9" customFormat="false" ht="27.75" hidden="false" customHeight="true" outlineLevel="0" collapsed="false">
      <c r="A9" s="26"/>
      <c r="B9" s="48"/>
      <c r="C9" s="48"/>
      <c r="D9" s="48"/>
      <c r="E9" s="35"/>
    </row>
    <row r="10" customFormat="false" ht="27.75" hidden="false" customHeight="true" outlineLevel="0" collapsed="false">
      <c r="A10" s="26"/>
      <c r="B10" s="48"/>
      <c r="C10" s="48"/>
      <c r="D10" s="48"/>
      <c r="E10" s="35"/>
    </row>
    <row r="11" customFormat="false" ht="27.75" hidden="false" customHeight="true" outlineLevel="0" collapsed="false">
      <c r="A11" s="37"/>
      <c r="B11" s="37"/>
      <c r="C11" s="37"/>
      <c r="D11" s="37"/>
      <c r="E11" s="37"/>
    </row>
    <row r="12" customFormat="false" ht="27.75" hidden="false" customHeight="true" outlineLevel="0" collapsed="false">
      <c r="A12" s="28"/>
      <c r="B12" s="15"/>
      <c r="C12" s="15"/>
      <c r="D12" s="15"/>
      <c r="E12" s="40"/>
    </row>
  </sheetData>
  <mergeCells count="1">
    <mergeCell ref="A2:E3"/>
  </mergeCells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75569"/>
    <pageSetUpPr fitToPage="true"/>
  </sheetPr>
  <dimension ref="A1:H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4" min="2" style="0" width="14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8" min="8" style="0" width="14"/>
  </cols>
  <sheetData>
    <row r="1" customFormat="false" ht="34.5" hidden="false" customHeight="true" outlineLevel="0" collapsed="false">
      <c r="A1" s="1" t="s">
        <v>93</v>
      </c>
      <c r="B1" s="1" t="s">
        <v>210</v>
      </c>
      <c r="C1" s="1" t="s">
        <v>272</v>
      </c>
      <c r="D1" s="1" t="s">
        <v>273</v>
      </c>
      <c r="E1" s="1" t="s">
        <v>239</v>
      </c>
      <c r="F1" s="1" t="s">
        <v>274</v>
      </c>
      <c r="G1" s="1" t="s">
        <v>275</v>
      </c>
      <c r="H1" s="1" t="s">
        <v>276</v>
      </c>
    </row>
    <row r="2" customFormat="false" ht="27.75" hidden="false" customHeight="true" outlineLevel="0" collapsed="false">
      <c r="A2" s="9" t="s">
        <v>120</v>
      </c>
      <c r="B2" s="2" t="s">
        <v>121</v>
      </c>
      <c r="C2" s="11" t="n">
        <v>60</v>
      </c>
      <c r="D2" s="11" t="n">
        <v>1</v>
      </c>
      <c r="E2" s="24" t="n">
        <f aca="false">C2*D2</f>
        <v>60</v>
      </c>
      <c r="F2" s="4" t="n">
        <f aca="false">IF(E2=0,0,G2/E2)</f>
        <v>960</v>
      </c>
      <c r="G2" s="49" t="n">
        <f aca="false">'LED Cost Sheet'!V2</f>
        <v>57600</v>
      </c>
      <c r="H2" s="5" t="n">
        <f aca="false">IF(144=0,0,G2/144)</f>
        <v>400</v>
      </c>
    </row>
    <row r="3" customFormat="false" ht="27.75" hidden="false" customHeight="true" outlineLevel="0" collapsed="false">
      <c r="A3" s="13"/>
      <c r="B3" s="13"/>
      <c r="C3" s="13"/>
      <c r="D3" s="13"/>
      <c r="E3" s="13"/>
      <c r="F3" s="13"/>
      <c r="G3" s="13"/>
      <c r="H3" s="13"/>
    </row>
    <row r="4" customFormat="false" ht="27.75" hidden="false" customHeight="true" outlineLevel="0" collapsed="false">
      <c r="A4" s="6" t="s">
        <v>128</v>
      </c>
      <c r="B4" s="15"/>
      <c r="C4" s="15"/>
      <c r="D4" s="15"/>
      <c r="E4" s="16" t="n">
        <f aca="false">SUM(E2:E2)</f>
        <v>60</v>
      </c>
      <c r="F4" s="15"/>
      <c r="G4" s="7" t="n">
        <f aca="false">SUM(G2:G2)</f>
        <v>57600</v>
      </c>
      <c r="H4" s="15"/>
    </row>
    <row r="5" customFormat="false" ht="27.75" hidden="false" customHeight="true" outlineLevel="0" collapsed="false">
      <c r="A5" s="13"/>
      <c r="B5" s="13"/>
      <c r="C5" s="13"/>
      <c r="D5" s="13"/>
      <c r="E5" s="13"/>
      <c r="F5" s="13"/>
      <c r="G5" s="13"/>
      <c r="H5" s="13"/>
    </row>
    <row r="6" customFormat="false" ht="27.75" hidden="false" customHeight="true" outlineLevel="0" collapsed="false">
      <c r="A6" s="1" t="s">
        <v>277</v>
      </c>
      <c r="B6" s="1"/>
      <c r="C6" s="1"/>
      <c r="D6" s="1"/>
      <c r="E6" s="1"/>
      <c r="F6" s="1"/>
      <c r="G6" s="1"/>
      <c r="H6" s="1"/>
    </row>
    <row r="7" customFormat="false" ht="27.75" hidden="false" customHeight="true" outlineLevel="0" collapsed="false">
      <c r="A7" s="2" t="s">
        <v>278</v>
      </c>
    </row>
    <row r="8" customFormat="false" ht="27.75" hidden="false" customHeight="true" outlineLevel="0" collapsed="false">
      <c r="A8" s="2" t="s">
        <v>279</v>
      </c>
    </row>
    <row r="9" customFormat="false" ht="27.75" hidden="false" customHeight="true" outlineLevel="0" collapsed="false">
      <c r="A9" s="2" t="s">
        <v>280</v>
      </c>
    </row>
  </sheetData>
  <mergeCells count="1">
    <mergeCell ref="A6:H6"/>
  </mergeCells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A52EF"/>
    <pageSetUpPr fitToPage="true"/>
  </sheetPr>
  <dimension ref="A1:T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9" min="2" style="0" width="13"/>
    <col collapsed="false" customWidth="true" hidden="false" outlineLevel="0" max="12" min="10" style="0" width="14"/>
    <col collapsed="false" customWidth="true" hidden="false" outlineLevel="0" max="20" min="13" style="0" width="13"/>
  </cols>
  <sheetData>
    <row r="1" customFormat="false" ht="34.5" hidden="false" customHeight="true" outlineLevel="0" collapsed="false">
      <c r="A1" s="1" t="s">
        <v>93</v>
      </c>
      <c r="B1" s="1" t="s">
        <v>212</v>
      </c>
      <c r="C1" s="1" t="s">
        <v>214</v>
      </c>
      <c r="D1" s="1" t="s">
        <v>281</v>
      </c>
      <c r="E1" s="1" t="s">
        <v>102</v>
      </c>
      <c r="F1" s="1" t="s">
        <v>137</v>
      </c>
      <c r="G1" s="1" t="s">
        <v>282</v>
      </c>
      <c r="H1" s="1" t="s">
        <v>283</v>
      </c>
      <c r="I1" s="1" t="s">
        <v>146</v>
      </c>
      <c r="J1" s="1" t="s">
        <v>284</v>
      </c>
      <c r="K1" s="1" t="s">
        <v>285</v>
      </c>
      <c r="L1" s="1" t="s">
        <v>171</v>
      </c>
      <c r="M1" s="1" t="s">
        <v>173</v>
      </c>
      <c r="N1" s="1" t="s">
        <v>240</v>
      </c>
      <c r="O1" s="1" t="s">
        <v>241</v>
      </c>
      <c r="P1" s="1" t="s">
        <v>286</v>
      </c>
      <c r="Q1" s="1" t="s">
        <v>110</v>
      </c>
      <c r="R1" s="1" t="s">
        <v>112</v>
      </c>
      <c r="S1" s="1" t="s">
        <v>107</v>
      </c>
      <c r="T1" s="1" t="s">
        <v>106</v>
      </c>
    </row>
    <row r="2" customFormat="false" ht="27.75" hidden="false" customHeight="true" outlineLevel="0" collapsed="false">
      <c r="A2" s="9" t="s">
        <v>120</v>
      </c>
      <c r="B2" s="2" t="n">
        <v>16</v>
      </c>
      <c r="C2" s="2" t="n">
        <v>9</v>
      </c>
      <c r="D2" s="2" t="n">
        <v>4</v>
      </c>
      <c r="E2" s="2" t="n">
        <v>1</v>
      </c>
      <c r="F2" s="2" t="s">
        <v>227</v>
      </c>
      <c r="G2" s="2" t="s">
        <v>287</v>
      </c>
      <c r="H2" s="11" t="n">
        <f aca="false">B2*C2</f>
        <v>144</v>
      </c>
      <c r="I2" s="11" t="n">
        <f aca="false">H2*E2</f>
        <v>144</v>
      </c>
      <c r="J2" s="11" t="n">
        <v>1220</v>
      </c>
      <c r="K2" s="11" t="n">
        <v>686</v>
      </c>
      <c r="L2" s="11" t="n">
        <f aca="false">J2*K2*E2</f>
        <v>836920</v>
      </c>
      <c r="M2" s="11" t="n">
        <f aca="false">IF(L2=0,0,CEILING(CEILING(L2/650000,1)/8,1))</f>
        <v>1</v>
      </c>
      <c r="N2" s="11" t="n">
        <f aca="false">M2</f>
        <v>1</v>
      </c>
      <c r="O2" s="11" t="n">
        <f aca="false">N2*2</f>
        <v>2</v>
      </c>
      <c r="P2" s="11" t="n">
        <v>40500</v>
      </c>
      <c r="Q2" s="11" t="n">
        <v>138186</v>
      </c>
      <c r="R2" s="11" t="n">
        <v>14</v>
      </c>
      <c r="S2" s="11" t="n">
        <v>1188</v>
      </c>
      <c r="T2" s="11" t="n">
        <v>54</v>
      </c>
    </row>
    <row r="3" customFormat="false" ht="27.75" hidden="false" customHeight="true" outlineLevel="0" collapsed="false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customFormat="false" ht="27.75" hidden="false" customHeight="true" outlineLevel="0" collapsed="false">
      <c r="A4" s="6" t="s">
        <v>128</v>
      </c>
      <c r="B4" s="15"/>
      <c r="C4" s="15"/>
      <c r="D4" s="15"/>
      <c r="E4" s="16" t="n">
        <f aca="false">SUM(E2:E2)</f>
        <v>1</v>
      </c>
      <c r="F4" s="15"/>
      <c r="G4" s="15"/>
      <c r="H4" s="15"/>
      <c r="I4" s="16" t="n">
        <f aca="false">SUM(I2:I2)</f>
        <v>144</v>
      </c>
      <c r="J4" s="15"/>
      <c r="K4" s="15"/>
      <c r="L4" s="16" t="n">
        <f aca="false">SUM(L2:L2)</f>
        <v>836920</v>
      </c>
      <c r="M4" s="16" t="n">
        <f aca="false">SUM(M2:M2)</f>
        <v>1</v>
      </c>
      <c r="N4" s="16" t="n">
        <f aca="false">SUM(N2:N2)</f>
        <v>1</v>
      </c>
      <c r="O4" s="16" t="n">
        <f aca="false">SUM(O2:O2)</f>
        <v>2</v>
      </c>
      <c r="P4" s="16" t="n">
        <f aca="false">SUM(P2:P2)</f>
        <v>40500</v>
      </c>
      <c r="Q4" s="16" t="n">
        <f aca="false">SUM(Q2:Q2)</f>
        <v>138186</v>
      </c>
      <c r="R4" s="16" t="n">
        <f aca="false">SUM(R2:R2)</f>
        <v>14</v>
      </c>
      <c r="S4" s="16" t="n">
        <f aca="false">SUM(S2:S2)</f>
        <v>1188</v>
      </c>
      <c r="T4" s="16" t="n">
        <f aca="false">SUM(T2:T2)</f>
        <v>54</v>
      </c>
    </row>
  </sheetData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A52EF"/>
    <pageSetUpPr fitToPage="true"/>
  </sheetPr>
  <dimension ref="A1:AA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6"/>
    <col collapsed="false" customWidth="true" hidden="false" outlineLevel="0" max="14" min="4" style="0" width="12"/>
    <col collapsed="false" customWidth="true" hidden="false" outlineLevel="0" max="15" min="15" style="0" width="14"/>
    <col collapsed="false" customWidth="true" hidden="false" outlineLevel="0" max="16" min="16" style="0" width="12"/>
    <col collapsed="false" customWidth="true" hidden="false" outlineLevel="0" max="20" min="17" style="0" width="14"/>
    <col collapsed="false" customWidth="true" hidden="false" outlineLevel="0" max="21" min="21" style="0" width="12"/>
    <col collapsed="false" customWidth="true" hidden="false" outlineLevel="0" max="22" min="22" style="0" width="16"/>
    <col collapsed="false" customWidth="true" hidden="false" outlineLevel="0" max="24" min="23" style="0" width="12"/>
    <col collapsed="false" customWidth="true" hidden="false" outlineLevel="0" max="25" min="25" style="0" width="16"/>
    <col collapsed="false" customWidth="true" hidden="false" outlineLevel="0" max="26" min="26" style="0" width="12"/>
    <col collapsed="false" customWidth="true" hidden="false" outlineLevel="0" max="27" min="27" style="0" width="16"/>
  </cols>
  <sheetData>
    <row r="1" customFormat="false" ht="34.5" hidden="false" customHeight="true" outlineLevel="0" collapsed="false">
      <c r="A1" s="1" t="s">
        <v>93</v>
      </c>
      <c r="B1" s="1" t="s">
        <v>94</v>
      </c>
      <c r="C1" s="1" t="s">
        <v>95</v>
      </c>
      <c r="D1" s="1" t="s">
        <v>96</v>
      </c>
      <c r="E1" s="1" t="s">
        <v>97</v>
      </c>
      <c r="F1" s="1" t="s">
        <v>98</v>
      </c>
      <c r="G1" s="1" t="s">
        <v>99</v>
      </c>
      <c r="H1" s="1" t="s">
        <v>100</v>
      </c>
      <c r="I1" s="1" t="s">
        <v>101</v>
      </c>
      <c r="J1" s="1" t="s">
        <v>102</v>
      </c>
      <c r="K1" s="1" t="s">
        <v>103</v>
      </c>
      <c r="L1" s="1" t="s">
        <v>104</v>
      </c>
      <c r="M1" s="1" t="s">
        <v>105</v>
      </c>
      <c r="N1" s="1" t="s">
        <v>106</v>
      </c>
      <c r="O1" s="1" t="s">
        <v>107</v>
      </c>
      <c r="P1" s="1" t="s">
        <v>108</v>
      </c>
      <c r="Q1" s="1" t="s">
        <v>109</v>
      </c>
      <c r="R1" s="1" t="s">
        <v>110</v>
      </c>
      <c r="S1" s="1" t="s">
        <v>111</v>
      </c>
      <c r="T1" s="1" t="s">
        <v>112</v>
      </c>
      <c r="U1" s="1" t="s">
        <v>113</v>
      </c>
      <c r="V1" s="1" t="s">
        <v>114</v>
      </c>
      <c r="W1" s="1" t="s">
        <v>115</v>
      </c>
      <c r="X1" s="1" t="s">
        <v>116</v>
      </c>
      <c r="Y1" s="1" t="s">
        <v>117</v>
      </c>
      <c r="Z1" s="1" t="s">
        <v>118</v>
      </c>
      <c r="AA1" s="1" t="s">
        <v>119</v>
      </c>
    </row>
    <row r="2" customFormat="false" ht="27.75" hidden="false" customHeight="true" outlineLevel="0" collapsed="false">
      <c r="A2" s="9" t="s">
        <v>120</v>
      </c>
      <c r="B2" s="2" t="s">
        <v>121</v>
      </c>
      <c r="C2" s="2" t="s">
        <v>121</v>
      </c>
      <c r="D2" s="2" t="s">
        <v>122</v>
      </c>
      <c r="E2" s="10" t="n">
        <v>9</v>
      </c>
      <c r="F2" s="10" t="n">
        <v>16</v>
      </c>
      <c r="G2" s="11" t="n">
        <v>686</v>
      </c>
      <c r="H2" s="11" t="n">
        <v>1220</v>
      </c>
      <c r="I2" s="11" t="n">
        <f aca="false">E2*F2</f>
        <v>144</v>
      </c>
      <c r="J2" s="10" t="n">
        <v>1</v>
      </c>
      <c r="K2" s="11" t="n">
        <f aca="false">I2*J2</f>
        <v>144</v>
      </c>
      <c r="L2" s="11" t="n">
        <v>1500</v>
      </c>
      <c r="M2" s="2" t="s">
        <v>123</v>
      </c>
      <c r="N2" s="11" t="n">
        <v>54</v>
      </c>
      <c r="O2" s="11" t="n">
        <v>1188</v>
      </c>
      <c r="P2" s="11" t="n">
        <v>750</v>
      </c>
      <c r="Q2" s="11" t="n">
        <v>40500</v>
      </c>
      <c r="R2" s="11" t="n">
        <v>138186</v>
      </c>
      <c r="S2" s="2" t="n">
        <v>4</v>
      </c>
      <c r="T2" s="9" t="n">
        <v>14</v>
      </c>
      <c r="U2" s="4" t="n">
        <f aca="false">'Training Summary'!B9</f>
        <v>400</v>
      </c>
      <c r="V2" s="5" t="n">
        <f aca="false">K2*U2</f>
        <v>57600</v>
      </c>
      <c r="W2" s="4" t="n">
        <f aca="false">J2*'Training Summary'!B12</f>
        <v>15000</v>
      </c>
      <c r="X2" s="5" t="n">
        <f aca="false">K2*'Training Summary'!B16</f>
        <v>1728</v>
      </c>
      <c r="Y2" s="12" t="n">
        <f aca="false">V2+W2+X2</f>
        <v>74328</v>
      </c>
      <c r="Z2" s="3" t="n">
        <f aca="false">'Training Summary'!B5</f>
        <v>0.35</v>
      </c>
      <c r="AA2" s="12" t="n">
        <f aca="false">IF(Z2&gt;=1,Y2,Y2/(1-Z2))</f>
        <v>114350.769230769</v>
      </c>
    </row>
    <row r="3" customFormat="false" ht="27.75" hidden="false" customHeight="true" outlineLevel="0" collapsed="false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customFormat="false" ht="27.75" hidden="false" customHeight="true" outlineLevel="0" collapsed="false">
      <c r="A4" s="6" t="s">
        <v>124</v>
      </c>
      <c r="B4" s="14"/>
      <c r="C4" s="14"/>
      <c r="D4" s="14"/>
      <c r="E4" s="14"/>
      <c r="F4" s="14"/>
      <c r="G4" s="14"/>
      <c r="H4" s="14"/>
      <c r="I4" s="14"/>
      <c r="J4" s="15"/>
      <c r="K4" s="16" t="n">
        <f aca="false">SUM(K2:K2)</f>
        <v>144</v>
      </c>
      <c r="L4" s="15"/>
      <c r="M4" s="15"/>
      <c r="N4" s="16" t="n">
        <f aca="false">SUM(N2:N2)</f>
        <v>54</v>
      </c>
      <c r="O4" s="16" t="n">
        <f aca="false">SUM(O2:O2)</f>
        <v>1188</v>
      </c>
      <c r="P4" s="15"/>
      <c r="Q4" s="16" t="n">
        <f aca="false">SUM(Q2:Q2)</f>
        <v>40500</v>
      </c>
      <c r="R4" s="16" t="n">
        <f aca="false">SUM(R2:R2)</f>
        <v>138186</v>
      </c>
      <c r="S4" s="15"/>
      <c r="T4" s="16" t="n">
        <f aca="false">SUM(T2:T2)</f>
        <v>14</v>
      </c>
      <c r="U4" s="15"/>
      <c r="V4" s="7" t="n">
        <f aca="false">SUM(V2:V2)</f>
        <v>57600</v>
      </c>
      <c r="W4" s="7" t="n">
        <f aca="false">SUM(W2:W2)</f>
        <v>15000</v>
      </c>
      <c r="X4" s="7" t="n">
        <f aca="false">SUM(X2:X2)</f>
        <v>1728</v>
      </c>
      <c r="Y4" s="7" t="n">
        <f aca="false">SUM(Y2:Y2)</f>
        <v>74328</v>
      </c>
      <c r="Z4" s="8" t="n">
        <f aca="false">IF(AA4=0,0,(AA4-Y4)/AA4)</f>
        <v>0.35</v>
      </c>
      <c r="AA4" s="7" t="n">
        <f aca="false">SUM(AA2:AA2)</f>
        <v>114350.769230769</v>
      </c>
    </row>
  </sheetData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17346"/>
    <pageSetUpPr fitToPage="true"/>
  </sheetPr>
  <dimension ref="A1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8"/>
    <col collapsed="false" customWidth="true" hidden="false" outlineLevel="0" max="5" min="5" style="0" width="14"/>
  </cols>
  <sheetData>
    <row r="1" customFormat="false" ht="34.5" hidden="false" customHeight="true" outlineLevel="0" collapsed="false">
      <c r="A1" s="1" t="s">
        <v>125</v>
      </c>
      <c r="B1" s="1" t="s">
        <v>126</v>
      </c>
      <c r="C1" s="1" t="s">
        <v>119</v>
      </c>
      <c r="D1" s="1" t="s">
        <v>127</v>
      </c>
      <c r="E1" s="1" t="s">
        <v>118</v>
      </c>
    </row>
    <row r="2" customFormat="false" ht="27.75" hidden="false" customHeight="true" outlineLevel="0" collapsed="false">
      <c r="A2" s="9" t="s">
        <v>37</v>
      </c>
      <c r="B2" s="4" t="n">
        <f aca="false">'Training Summary'!B21</f>
        <v>57600</v>
      </c>
      <c r="C2" s="5" t="n">
        <f aca="false">B2/(1-E2)</f>
        <v>88615.3846153846</v>
      </c>
      <c r="D2" s="5" t="n">
        <f aca="false">C2-B2</f>
        <v>31015.3846153846</v>
      </c>
      <c r="E2" s="3" t="n">
        <f aca="false">'Training Summary'!B5</f>
        <v>0.35</v>
      </c>
    </row>
    <row r="3" customFormat="false" ht="27.75" hidden="false" customHeight="true" outlineLevel="0" collapsed="false">
      <c r="A3" s="9" t="s">
        <v>39</v>
      </c>
      <c r="B3" s="4" t="n">
        <f aca="false">'Training Summary'!B22</f>
        <v>9360</v>
      </c>
      <c r="C3" s="5" t="n">
        <f aca="false">B3/(1-E3)</f>
        <v>14400</v>
      </c>
      <c r="D3" s="5" t="n">
        <f aca="false">C3-B3</f>
        <v>5040</v>
      </c>
      <c r="E3" s="3" t="n">
        <f aca="false">'Training Summary'!B5</f>
        <v>0.35</v>
      </c>
    </row>
    <row r="4" customFormat="false" ht="27.75" hidden="false" customHeight="true" outlineLevel="0" collapsed="false">
      <c r="A4" s="9" t="s">
        <v>41</v>
      </c>
      <c r="B4" s="4" t="n">
        <f aca="false">'Training Summary'!B23</f>
        <v>9360</v>
      </c>
      <c r="C4" s="5" t="n">
        <f aca="false">B4/(1-E4)</f>
        <v>14400</v>
      </c>
      <c r="D4" s="5" t="n">
        <f aca="false">C4-B4</f>
        <v>5040</v>
      </c>
      <c r="E4" s="3" t="n">
        <f aca="false">'Training Summary'!B5</f>
        <v>0.35</v>
      </c>
    </row>
    <row r="5" customFormat="false" ht="27.75" hidden="false" customHeight="true" outlineLevel="0" collapsed="false">
      <c r="A5" s="9" t="s">
        <v>43</v>
      </c>
      <c r="B5" s="4" t="n">
        <f aca="false">'Training Summary'!B24</f>
        <v>7920</v>
      </c>
      <c r="C5" s="5" t="n">
        <f aca="false">B5/(1-E5)</f>
        <v>12184.6153846154</v>
      </c>
      <c r="D5" s="5" t="n">
        <f aca="false">C5-B5</f>
        <v>4264.61538461539</v>
      </c>
      <c r="E5" s="3" t="n">
        <f aca="false">'Training Summary'!B5</f>
        <v>0.35</v>
      </c>
    </row>
    <row r="6" customFormat="false" ht="27.75" hidden="false" customHeight="true" outlineLevel="0" collapsed="false">
      <c r="A6" s="9" t="s">
        <v>45</v>
      </c>
      <c r="B6" s="4" t="n">
        <f aca="false">'Training Summary'!B25</f>
        <v>15000</v>
      </c>
      <c r="C6" s="5" t="n">
        <f aca="false">B6/(1-E6)</f>
        <v>23076.9230769231</v>
      </c>
      <c r="D6" s="5" t="n">
        <f aca="false">C6-B6</f>
        <v>8076.92307692307</v>
      </c>
      <c r="E6" s="3" t="n">
        <f aca="false">'Training Summary'!B5</f>
        <v>0.35</v>
      </c>
    </row>
    <row r="7" customFormat="false" ht="27.75" hidden="false" customHeight="true" outlineLevel="0" collapsed="false">
      <c r="A7" s="9" t="s">
        <v>47</v>
      </c>
      <c r="B7" s="4" t="n">
        <f aca="false">'Training Summary'!B26</f>
        <v>5000</v>
      </c>
      <c r="C7" s="5" t="n">
        <f aca="false">B7/(1-E7)</f>
        <v>7692.30769230769</v>
      </c>
      <c r="D7" s="5" t="n">
        <f aca="false">C7-B7</f>
        <v>2692.30769230769</v>
      </c>
      <c r="E7" s="3" t="n">
        <f aca="false">'Training Summary'!B5</f>
        <v>0.35</v>
      </c>
    </row>
    <row r="8" customFormat="false" ht="27.75" hidden="false" customHeight="true" outlineLevel="0" collapsed="false">
      <c r="A8" s="9" t="s">
        <v>49</v>
      </c>
      <c r="B8" s="4" t="n">
        <f aca="false">'Training Summary'!B27</f>
        <v>3500</v>
      </c>
      <c r="C8" s="5" t="n">
        <f aca="false">B8/(1-E8)</f>
        <v>5384.61538461539</v>
      </c>
      <c r="D8" s="5" t="n">
        <f aca="false">C8-B8</f>
        <v>1884.61538461538</v>
      </c>
      <c r="E8" s="3" t="n">
        <f aca="false">'Training Summary'!B5</f>
        <v>0.35</v>
      </c>
    </row>
    <row r="9" customFormat="false" ht="27.75" hidden="false" customHeight="true" outlineLevel="0" collapsed="false">
      <c r="A9" s="13" t="s">
        <v>50</v>
      </c>
      <c r="B9" s="17" t="n">
        <f aca="false">'Training Summary'!B28</f>
        <v>4608</v>
      </c>
      <c r="C9" s="17" t="n">
        <f aca="false">B9/(1-E9)</f>
        <v>7089.23076923077</v>
      </c>
      <c r="D9" s="17" t="n">
        <f aca="false">C9-B9</f>
        <v>2481.23076923077</v>
      </c>
      <c r="E9" s="18" t="n">
        <f aca="false">'Training Summary'!B5</f>
        <v>0.35</v>
      </c>
    </row>
    <row r="10" customFormat="false" ht="27.75" hidden="false" customHeight="true" outlineLevel="0" collapsed="false">
      <c r="A10" s="6" t="s">
        <v>52</v>
      </c>
      <c r="B10" s="7" t="n">
        <f aca="false">'Training Summary'!B29</f>
        <v>1728</v>
      </c>
      <c r="C10" s="7" t="n">
        <f aca="false">B10/(1-E10)</f>
        <v>2658.46153846154</v>
      </c>
      <c r="D10" s="7" t="n">
        <f aca="false">C10-B10</f>
        <v>930.461538461539</v>
      </c>
      <c r="E10" s="8" t="n">
        <f aca="false">'Training Summary'!B5</f>
        <v>0.35</v>
      </c>
    </row>
    <row r="11" customFormat="false" ht="27.75" hidden="false" customHeight="true" outlineLevel="0" collapsed="false">
      <c r="A11" s="19" t="s">
        <v>54</v>
      </c>
      <c r="B11" s="20" t="n">
        <f aca="false">'Training Summary'!B30</f>
        <v>8000</v>
      </c>
      <c r="C11" s="20" t="n">
        <f aca="false">B11/(1-E11)</f>
        <v>12307.6923076923</v>
      </c>
      <c r="D11" s="20" t="n">
        <f aca="false">C11-B11</f>
        <v>4307.69230769231</v>
      </c>
      <c r="E11" s="21" t="n">
        <f aca="false">'Training Summary'!B5</f>
        <v>0.35</v>
      </c>
    </row>
    <row r="12" customFormat="false" ht="27.75" hidden="false" customHeight="true" outlineLevel="0" collapsed="false">
      <c r="A12" s="19" t="s">
        <v>56</v>
      </c>
      <c r="B12" s="20" t="n">
        <f aca="false">'Training Summary'!B31</f>
        <v>5000</v>
      </c>
      <c r="C12" s="20" t="n">
        <f aca="false">B12/(1-E12)</f>
        <v>7692.30769230769</v>
      </c>
      <c r="D12" s="20" t="n">
        <f aca="false">C12-B12</f>
        <v>2692.30769230769</v>
      </c>
      <c r="E12" s="21" t="n">
        <f aca="false">'Training Summary'!B5</f>
        <v>0.35</v>
      </c>
    </row>
    <row r="13" customFormat="false" ht="27.75" hidden="false" customHeight="true" outlineLevel="0" collapsed="false">
      <c r="A13" s="19" t="s">
        <v>58</v>
      </c>
      <c r="B13" s="20" t="n">
        <f aca="false">'Training Summary'!B32</f>
        <v>3000</v>
      </c>
      <c r="C13" s="20" t="n">
        <f aca="false">B13/(1-E13)</f>
        <v>4615.38461538462</v>
      </c>
      <c r="D13" s="20" t="n">
        <f aca="false">C13-B13</f>
        <v>1615.38461538462</v>
      </c>
      <c r="E13" s="21" t="n">
        <f aca="false">'Training Summary'!B5</f>
        <v>0.35</v>
      </c>
    </row>
    <row r="14" customFormat="false" ht="27.75" hidden="false" customHeight="true" outlineLevel="0" collapsed="false">
      <c r="A14" s="19" t="s">
        <v>11</v>
      </c>
      <c r="B14" s="20" t="n">
        <f aca="false">'Training Summary'!B35</f>
        <v>6503.8</v>
      </c>
      <c r="C14" s="20" t="n">
        <f aca="false">B14/(1-E14)</f>
        <v>10005.8461538462</v>
      </c>
      <c r="D14" s="20" t="n">
        <f aca="false">C14-B14</f>
        <v>3502.04615384615</v>
      </c>
      <c r="E14" s="21" t="n">
        <f aca="false">'Training Summary'!B5</f>
        <v>0.35</v>
      </c>
    </row>
    <row r="15" customFormat="false" ht="27.75" hidden="false" customHeight="true" outlineLevel="0" collapsed="false">
      <c r="A15" s="19" t="s">
        <v>65</v>
      </c>
      <c r="B15" s="20" t="n">
        <f aca="false">'Training Summary'!B37</f>
        <v>9560.586</v>
      </c>
      <c r="C15" s="20" t="n">
        <f aca="false">B15/(1-E15)</f>
        <v>14708.5938461538</v>
      </c>
      <c r="D15" s="20" t="n">
        <f aca="false">C15-B15</f>
        <v>5148.00784615385</v>
      </c>
      <c r="E15" s="21" t="n">
        <f aca="false">'Training Summary'!B5</f>
        <v>0.35</v>
      </c>
    </row>
    <row r="16" customFormat="false" ht="27.75" hidden="false" customHeight="true" outlineLevel="0" collapsed="false">
      <c r="B16" s="22"/>
      <c r="C16" s="22"/>
      <c r="D16" s="22"/>
      <c r="E16" s="23"/>
    </row>
    <row r="17" customFormat="false" ht="27.75" hidden="false" customHeight="true" outlineLevel="0" collapsed="false">
      <c r="A17" s="19" t="s">
        <v>128</v>
      </c>
      <c r="B17" s="20" t="n">
        <f aca="false">SUM(B2:B15)</f>
        <v>146140.386</v>
      </c>
      <c r="C17" s="20" t="n">
        <f aca="false">SUM(C2:C15)</f>
        <v>224831.363076923</v>
      </c>
      <c r="D17" s="20" t="n">
        <f aca="false">C17-B17</f>
        <v>78690.9770769231</v>
      </c>
      <c r="E17" s="21" t="n">
        <f aca="false">D17/C17</f>
        <v>0.35</v>
      </c>
    </row>
  </sheetData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366F1"/>
    <pageSetUpPr fitToPage="true"/>
  </sheetPr>
  <dimension ref="A1:B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40"/>
  </cols>
  <sheetData>
    <row r="1" customFormat="false" ht="34.5" hidden="false" customHeight="true" outlineLevel="0" collapsed="false">
      <c r="A1" s="1" t="s">
        <v>129</v>
      </c>
      <c r="B1" s="1"/>
    </row>
    <row r="2" customFormat="false" ht="27.75" hidden="false" customHeight="true" outlineLevel="0" collapsed="false">
      <c r="A2" s="13"/>
      <c r="B2" s="13"/>
    </row>
    <row r="3" customFormat="false" ht="27.75" hidden="false" customHeight="true" outlineLevel="0" collapsed="false">
      <c r="A3" s="9" t="s">
        <v>130</v>
      </c>
      <c r="B3" s="2" t="s">
        <v>0</v>
      </c>
    </row>
    <row r="4" customFormat="false" ht="27.75" hidden="false" customHeight="true" outlineLevel="0" collapsed="false">
      <c r="A4" s="9" t="s">
        <v>131</v>
      </c>
      <c r="B4" s="2" t="s">
        <v>132</v>
      </c>
    </row>
    <row r="5" customFormat="false" ht="27.75" hidden="false" customHeight="true" outlineLevel="0" collapsed="false">
      <c r="A5" s="9" t="s">
        <v>133</v>
      </c>
      <c r="B5" s="2" t="s">
        <v>0</v>
      </c>
    </row>
    <row r="6" customFormat="false" ht="27.75" hidden="false" customHeight="true" outlineLevel="0" collapsed="false">
      <c r="A6" s="9" t="s">
        <v>134</v>
      </c>
      <c r="B6" s="2" t="s">
        <v>135</v>
      </c>
    </row>
    <row r="7" customFormat="false" ht="27.75" hidden="false" customHeight="true" outlineLevel="0" collapsed="false">
      <c r="A7" s="13"/>
      <c r="B7" s="13"/>
    </row>
    <row r="8" customFormat="false" ht="27.75" hidden="false" customHeight="true" outlineLevel="0" collapsed="false">
      <c r="A8" s="1" t="s">
        <v>136</v>
      </c>
      <c r="B8" s="1"/>
    </row>
    <row r="9" customFormat="false" ht="27.75" hidden="false" customHeight="true" outlineLevel="0" collapsed="false">
      <c r="A9" s="13"/>
      <c r="B9" s="13"/>
    </row>
    <row r="10" customFormat="false" ht="27.75" hidden="false" customHeight="true" outlineLevel="0" collapsed="false">
      <c r="A10" s="9" t="s">
        <v>137</v>
      </c>
      <c r="B10" s="9" t="s">
        <v>138</v>
      </c>
    </row>
    <row r="11" customFormat="false" ht="27.75" hidden="false" customHeight="true" outlineLevel="0" collapsed="false">
      <c r="A11" s="9" t="s">
        <v>139</v>
      </c>
      <c r="B11" s="2" t="s">
        <v>140</v>
      </c>
    </row>
    <row r="12" customFormat="false" ht="27.75" hidden="false" customHeight="true" outlineLevel="0" collapsed="false">
      <c r="A12" s="9" t="s">
        <v>141</v>
      </c>
      <c r="B12" s="2" t="s">
        <v>140</v>
      </c>
    </row>
    <row r="13" customFormat="false" ht="27.75" hidden="false" customHeight="true" outlineLevel="0" collapsed="false">
      <c r="A13" s="9" t="s">
        <v>142</v>
      </c>
      <c r="B13" s="2" t="s">
        <v>143</v>
      </c>
    </row>
    <row r="14" customFormat="false" ht="27.75" hidden="false" customHeight="true" outlineLevel="0" collapsed="false">
      <c r="A14" s="9" t="s">
        <v>144</v>
      </c>
      <c r="B14" s="2" t="s">
        <v>145</v>
      </c>
    </row>
    <row r="15" customFormat="false" ht="27.75" hidden="false" customHeight="true" outlineLevel="0" collapsed="false">
      <c r="A15" s="9" t="s">
        <v>146</v>
      </c>
      <c r="B15" s="2" t="s">
        <v>147</v>
      </c>
    </row>
    <row r="16" customFormat="false" ht="27.75" hidden="false" customHeight="true" outlineLevel="0" collapsed="false">
      <c r="A16" s="13"/>
      <c r="B16" s="13"/>
    </row>
    <row r="17" customFormat="false" ht="27.75" hidden="false" customHeight="true" outlineLevel="0" collapsed="false">
      <c r="A17" s="1" t="s">
        <v>148</v>
      </c>
      <c r="B17" s="1"/>
    </row>
    <row r="18" customFormat="false" ht="27.75" hidden="false" customHeight="true" outlineLevel="0" collapsed="false">
      <c r="A18" s="13"/>
      <c r="B18" s="13"/>
    </row>
    <row r="19" customFormat="false" ht="27.75" hidden="false" customHeight="true" outlineLevel="0" collapsed="false">
      <c r="A19" s="2" t="s">
        <v>149</v>
      </c>
      <c r="B19" s="2" t="s">
        <v>150</v>
      </c>
    </row>
    <row r="20" customFormat="false" ht="27.75" hidden="false" customHeight="true" outlineLevel="0" collapsed="false">
      <c r="A20" s="2" t="s">
        <v>151</v>
      </c>
      <c r="B20" s="2" t="s">
        <v>152</v>
      </c>
    </row>
    <row r="21" customFormat="false" ht="27.75" hidden="false" customHeight="true" outlineLevel="0" collapsed="false">
      <c r="A21" s="2" t="s">
        <v>153</v>
      </c>
      <c r="B21" s="2" t="s">
        <v>154</v>
      </c>
    </row>
    <row r="22" customFormat="false" ht="27.75" hidden="false" customHeight="true" outlineLevel="0" collapsed="false">
      <c r="A22" s="2" t="s">
        <v>155</v>
      </c>
      <c r="B22" s="2" t="s">
        <v>156</v>
      </c>
    </row>
  </sheetData>
  <mergeCells count="3">
    <mergeCell ref="A1:B1"/>
    <mergeCell ref="A8:B8"/>
    <mergeCell ref="A17:B17"/>
  </mergeCells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9E0B"/>
    <pageSetUpPr fitToPage="true"/>
  </sheetPr>
  <dimension ref="A1:D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0"/>
    <col collapsed="false" customWidth="true" hidden="false" outlineLevel="0" max="3" min="3" style="0" width="50"/>
    <col collapsed="false" customWidth="true" hidden="false" outlineLevel="0" max="4" min="4" style="0" width="14"/>
  </cols>
  <sheetData>
    <row r="1" customFormat="false" ht="34.5" hidden="false" customHeight="true" outlineLevel="0" collapsed="false">
      <c r="A1" s="1" t="s">
        <v>157</v>
      </c>
      <c r="B1" s="1" t="s">
        <v>158</v>
      </c>
      <c r="C1" s="1" t="s">
        <v>159</v>
      </c>
      <c r="D1" s="1" t="s">
        <v>160</v>
      </c>
    </row>
    <row r="2" customFormat="false" ht="27.75" hidden="false" customHeight="true" outlineLevel="0" collapsed="false">
      <c r="A2" s="9" t="s">
        <v>161</v>
      </c>
      <c r="B2" s="2" t="s">
        <v>162</v>
      </c>
      <c r="C2" s="2" t="s">
        <v>163</v>
      </c>
      <c r="D2" s="2" t="s">
        <v>164</v>
      </c>
    </row>
    <row r="3" customFormat="false" ht="27.75" hidden="false" customHeight="true" outlineLevel="0" collapsed="false">
      <c r="A3" s="9" t="s">
        <v>161</v>
      </c>
      <c r="B3" s="2" t="s">
        <v>137</v>
      </c>
      <c r="C3" s="2" t="s">
        <v>138</v>
      </c>
      <c r="D3" s="2" t="s">
        <v>164</v>
      </c>
    </row>
    <row r="4" customFormat="false" ht="27.75" hidden="false" customHeight="true" outlineLevel="0" collapsed="false">
      <c r="A4" s="9" t="s">
        <v>161</v>
      </c>
      <c r="B4" s="2" t="s">
        <v>146</v>
      </c>
      <c r="C4" s="2" t="s">
        <v>165</v>
      </c>
      <c r="D4" s="2" t="s">
        <v>166</v>
      </c>
    </row>
    <row r="5" customFormat="false" ht="27.75" hidden="false" customHeight="true" outlineLevel="0" collapsed="false">
      <c r="A5" s="9" t="s">
        <v>161</v>
      </c>
      <c r="B5" s="2" t="s">
        <v>167</v>
      </c>
      <c r="C5" s="2" t="s">
        <v>168</v>
      </c>
      <c r="D5" s="2" t="s">
        <v>169</v>
      </c>
    </row>
  </sheetData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B5CF6"/>
    <pageSetUpPr fitToPage="true"/>
  </sheetPr>
  <dimension ref="A1:F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2"/>
    <col collapsed="false" customWidth="true" hidden="false" outlineLevel="0" max="5" min="4" style="0" width="16"/>
    <col collapsed="false" customWidth="true" hidden="false" outlineLevel="0" max="6" min="6" style="0" width="14"/>
  </cols>
  <sheetData>
    <row r="1" customFormat="false" ht="34.5" hidden="false" customHeight="true" outlineLevel="0" collapsed="false">
      <c r="A1" s="1" t="s">
        <v>170</v>
      </c>
      <c r="B1" s="1"/>
      <c r="C1" s="1"/>
      <c r="D1" s="1"/>
      <c r="E1" s="1"/>
      <c r="F1" s="1"/>
    </row>
    <row r="2" customFormat="false" ht="27.75" hidden="false" customHeight="true" outlineLevel="0" collapsed="false">
      <c r="A2" s="13"/>
      <c r="B2" s="13"/>
      <c r="C2" s="13"/>
      <c r="D2" s="13"/>
      <c r="E2" s="13"/>
      <c r="F2" s="13"/>
    </row>
    <row r="3" customFormat="false" ht="27.75" hidden="false" customHeight="true" outlineLevel="0" collapsed="false">
      <c r="A3" s="1" t="s">
        <v>93</v>
      </c>
      <c r="B3" s="1" t="s">
        <v>100</v>
      </c>
      <c r="C3" s="1" t="s">
        <v>99</v>
      </c>
      <c r="D3" s="1" t="s">
        <v>171</v>
      </c>
      <c r="E3" s="1" t="s">
        <v>172</v>
      </c>
      <c r="F3" s="1" t="s">
        <v>173</v>
      </c>
    </row>
    <row r="4" customFormat="false" ht="27.75" hidden="false" customHeight="true" outlineLevel="0" collapsed="false">
      <c r="A4" s="9" t="s">
        <v>120</v>
      </c>
      <c r="B4" s="11" t="n">
        <v>1220</v>
      </c>
      <c r="C4" s="11" t="n">
        <v>686</v>
      </c>
      <c r="D4" s="11" t="n">
        <f aca="false">B4*C4*1</f>
        <v>836920</v>
      </c>
      <c r="E4" s="11" t="n">
        <f aca="false">IF(D4=0,0,CEILING(D4/650000,1))</f>
        <v>2</v>
      </c>
      <c r="F4" s="24" t="n">
        <f aca="false">IF(E4=0,0,CEILING(E4/8,1))</f>
        <v>1</v>
      </c>
    </row>
    <row r="5" customFormat="false" ht="27.75" hidden="false" customHeight="true" outlineLevel="0" collapsed="false">
      <c r="A5" s="13"/>
      <c r="B5" s="13"/>
      <c r="C5" s="13"/>
      <c r="D5" s="13"/>
      <c r="E5" s="13"/>
      <c r="F5" s="13"/>
    </row>
    <row r="6" customFormat="false" ht="27.75" hidden="false" customHeight="true" outlineLevel="0" collapsed="false">
      <c r="A6" s="6" t="s">
        <v>174</v>
      </c>
      <c r="B6" s="15"/>
      <c r="C6" s="15"/>
      <c r="D6" s="15"/>
      <c r="E6" s="15"/>
      <c r="F6" s="16" t="n">
        <f aca="false">SUM(F4:F4)</f>
        <v>1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4A3B8"/>
    <pageSetUpPr fitToPage="true"/>
  </sheetPr>
  <dimension ref="A1:D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5"/>
    <col collapsed="false" customWidth="true" hidden="false" outlineLevel="0" max="3" min="3" style="0" width="13"/>
    <col collapsed="false" customWidth="true" hidden="false" outlineLevel="0" max="4" min="4" style="0" width="12"/>
  </cols>
  <sheetData>
    <row r="1" customFormat="false" ht="34.5" hidden="false" customHeight="true" outlineLevel="0" collapsed="false">
      <c r="A1" s="1" t="s">
        <v>175</v>
      </c>
      <c r="B1" s="1" t="s">
        <v>158</v>
      </c>
      <c r="C1" s="1" t="s">
        <v>176</v>
      </c>
      <c r="D1" s="1" t="s">
        <v>177</v>
      </c>
    </row>
    <row r="2" customFormat="false" ht="27.75" hidden="false" customHeight="true" outlineLevel="0" collapsed="false">
      <c r="A2" s="2" t="s">
        <v>178</v>
      </c>
      <c r="B2" s="2"/>
      <c r="C2" s="2"/>
      <c r="D2" s="2"/>
    </row>
    <row r="3" customFormat="false" ht="27.75" hidden="false" customHeight="true" outlineLevel="0" collapsed="false">
      <c r="A3" s="2"/>
      <c r="B3" s="2"/>
      <c r="C3" s="2"/>
      <c r="D3" s="2"/>
    </row>
    <row r="4" customFormat="false" ht="27.75" hidden="false" customHeight="true" outlineLevel="0" collapsed="false">
      <c r="A4" s="25"/>
      <c r="B4" s="26"/>
      <c r="C4" s="25"/>
      <c r="D4" s="25"/>
    </row>
    <row r="5" customFormat="false" ht="27.75" hidden="false" customHeight="true" outlineLevel="0" collapsed="false">
      <c r="A5" s="25"/>
      <c r="B5" s="26"/>
      <c r="C5" s="25"/>
      <c r="D5" s="25"/>
    </row>
    <row r="6" customFormat="false" ht="27.75" hidden="false" customHeight="true" outlineLevel="0" collapsed="false">
      <c r="A6" s="25"/>
      <c r="B6" s="26"/>
      <c r="C6" s="25"/>
      <c r="D6" s="27"/>
    </row>
    <row r="7" customFormat="false" ht="27.75" hidden="false" customHeight="true" outlineLevel="0" collapsed="false">
      <c r="A7" s="25"/>
      <c r="B7" s="26"/>
      <c r="C7" s="25"/>
      <c r="D7" s="27"/>
    </row>
    <row r="8" customFormat="false" ht="27.75" hidden="false" customHeight="true" outlineLevel="0" collapsed="false">
      <c r="A8" s="25"/>
      <c r="B8" s="26"/>
      <c r="C8" s="25"/>
      <c r="D8" s="25"/>
    </row>
    <row r="9" customFormat="false" ht="27.75" hidden="false" customHeight="true" outlineLevel="0" collapsed="false">
      <c r="A9" s="25"/>
      <c r="B9" s="26"/>
      <c r="C9" s="25"/>
      <c r="D9" s="25"/>
    </row>
    <row r="10" customFormat="false" ht="27.75" hidden="false" customHeight="true" outlineLevel="0" collapsed="false">
      <c r="A10" s="25"/>
      <c r="B10" s="26"/>
      <c r="C10" s="25"/>
      <c r="D10" s="25"/>
    </row>
    <row r="11" customFormat="false" ht="27.75" hidden="false" customHeight="true" outlineLevel="0" collapsed="false">
      <c r="A11" s="25"/>
      <c r="B11" s="26"/>
      <c r="C11" s="25"/>
      <c r="D11" s="25"/>
    </row>
  </sheetData>
  <mergeCells count="1">
    <mergeCell ref="A2:D3"/>
  </mergeCells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97706"/>
    <pageSetUpPr fitToPage="true"/>
  </sheetPr>
  <dimension ref="A1:E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2" min="1" style="0" width="25"/>
    <col collapsed="false" customWidth="true" hidden="false" outlineLevel="0" max="5" min="3" style="0" width="14"/>
  </cols>
  <sheetData>
    <row r="1" customFormat="false" ht="34.5" hidden="false" customHeight="true" outlineLevel="0" collapsed="false">
      <c r="A1" s="1" t="s">
        <v>179</v>
      </c>
      <c r="B1" s="1" t="s">
        <v>180</v>
      </c>
      <c r="C1" s="1" t="s">
        <v>181</v>
      </c>
      <c r="D1" s="1" t="s">
        <v>182</v>
      </c>
      <c r="E1" s="1" t="s">
        <v>183</v>
      </c>
    </row>
    <row r="2" customFormat="false" ht="27.75" hidden="false" customHeight="true" outlineLevel="0" collapsed="false">
      <c r="A2" s="9" t="s">
        <v>184</v>
      </c>
      <c r="B2" s="9"/>
      <c r="C2" s="9"/>
      <c r="D2" s="9"/>
      <c r="E2" s="9"/>
    </row>
    <row r="3" customFormat="false" ht="27.75" hidden="false" customHeight="true" outlineLevel="0" collapsed="false">
      <c r="A3" s="9"/>
      <c r="B3" s="9"/>
      <c r="C3" s="9"/>
      <c r="D3" s="9"/>
      <c r="E3" s="9"/>
    </row>
    <row r="4" customFormat="false" ht="27.75" hidden="false" customHeight="true" outlineLevel="0" collapsed="false">
      <c r="A4" s="28"/>
      <c r="B4" s="29"/>
      <c r="C4" s="15"/>
      <c r="D4" s="15"/>
      <c r="E4" s="28"/>
    </row>
  </sheetData>
  <mergeCells count="1">
    <mergeCell ref="A2:E3"/>
  </mergeCells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59669"/>
    <pageSetUpPr fitToPage="true"/>
  </sheetPr>
  <dimension ref="A1:E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5"/>
    <col collapsed="false" customWidth="true" hidden="false" outlineLevel="0" max="3" min="2" style="0" width="16"/>
    <col collapsed="false" customWidth="true" hidden="false" outlineLevel="0" max="4" min="4" style="0" width="12"/>
    <col collapsed="false" customWidth="true" hidden="false" outlineLevel="0" max="5" min="5" style="0" width="16"/>
  </cols>
  <sheetData>
    <row r="1" customFormat="false" ht="34.5" hidden="false" customHeight="true" outlineLevel="0" collapsed="false">
      <c r="A1" s="1" t="s">
        <v>159</v>
      </c>
      <c r="B1" s="1" t="s">
        <v>158</v>
      </c>
      <c r="C1" s="1" t="s">
        <v>185</v>
      </c>
      <c r="D1" s="1" t="s">
        <v>118</v>
      </c>
      <c r="E1" s="1" t="s">
        <v>119</v>
      </c>
    </row>
    <row r="2" customFormat="false" ht="27.75" hidden="false" customHeight="true" outlineLevel="0" collapsed="false">
      <c r="A2" s="1" t="s">
        <v>39</v>
      </c>
      <c r="B2" s="19" t="s">
        <v>186</v>
      </c>
      <c r="C2" s="20" t="n">
        <f aca="false">'Training Summary'!B22</f>
        <v>9360</v>
      </c>
      <c r="D2" s="21" t="n">
        <f aca="false">'Training Summary'!B5</f>
        <v>0.35</v>
      </c>
      <c r="E2" s="20" t="n">
        <f aca="false">C2/(1-D2)</f>
        <v>14400</v>
      </c>
    </row>
    <row r="3" customFormat="false" ht="27.75" hidden="false" customHeight="true" outlineLevel="0" collapsed="false">
      <c r="A3" s="30" t="s">
        <v>41</v>
      </c>
      <c r="B3" s="2" t="s">
        <v>186</v>
      </c>
      <c r="C3" s="5" t="n">
        <f aca="false">'Training Summary'!B23</f>
        <v>9360</v>
      </c>
      <c r="D3" s="31" t="n">
        <f aca="false">'Training Summary'!B5</f>
        <v>0.35</v>
      </c>
      <c r="E3" s="5" t="n">
        <f aca="false">C3/(1-D3)</f>
        <v>14400</v>
      </c>
    </row>
    <row r="4" customFormat="false" ht="27.75" hidden="false" customHeight="true" outlineLevel="0" collapsed="false">
      <c r="A4" s="2" t="s">
        <v>43</v>
      </c>
      <c r="B4" s="2" t="s">
        <v>186</v>
      </c>
      <c r="C4" s="4" t="n">
        <f aca="false">'Training Summary'!B24</f>
        <v>7920</v>
      </c>
      <c r="D4" s="3" t="n">
        <f aca="false">'Training Summary'!B5</f>
        <v>0.35</v>
      </c>
      <c r="E4" s="5" t="n">
        <f aca="false">C4/(1-D4)</f>
        <v>12184.6153846154</v>
      </c>
    </row>
    <row r="5" customFormat="false" ht="27.75" hidden="false" customHeight="true" outlineLevel="0" collapsed="false">
      <c r="A5" s="2" t="s">
        <v>49</v>
      </c>
      <c r="B5" s="2" t="s">
        <v>186</v>
      </c>
      <c r="C5" s="4" t="n">
        <f aca="false">'Training Summary'!B27</f>
        <v>3500</v>
      </c>
      <c r="D5" s="3" t="n">
        <f aca="false">'Training Summary'!B5</f>
        <v>0.35</v>
      </c>
      <c r="E5" s="5" t="n">
        <f aca="false">C5/(1-D5)</f>
        <v>5384.61538461539</v>
      </c>
    </row>
    <row r="6" customFormat="false" ht="27.75" hidden="false" customHeight="true" outlineLevel="0" collapsed="false">
      <c r="A6" s="2" t="s">
        <v>50</v>
      </c>
      <c r="B6" s="2" t="s">
        <v>186</v>
      </c>
      <c r="C6" s="4" t="n">
        <f aca="false">'Training Summary'!B28</f>
        <v>4608</v>
      </c>
      <c r="D6" s="3" t="n">
        <f aca="false">'Training Summary'!B5</f>
        <v>0.35</v>
      </c>
      <c r="E6" s="5" t="n">
        <f aca="false">C6/(1-D6)</f>
        <v>7089.23076923077</v>
      </c>
    </row>
    <row r="7" customFormat="false" ht="27.75" hidden="false" customHeight="true" outlineLevel="0" collapsed="false">
      <c r="A7" s="2" t="s">
        <v>54</v>
      </c>
      <c r="B7" s="2" t="s">
        <v>186</v>
      </c>
      <c r="C7" s="4" t="n">
        <f aca="false">'Training Summary'!B30</f>
        <v>8000</v>
      </c>
      <c r="D7" s="3" t="n">
        <f aca="false">'Training Summary'!B5</f>
        <v>0.35</v>
      </c>
      <c r="E7" s="5" t="n">
        <f aca="false">C7/(1-D7)</f>
        <v>12307.6923076923</v>
      </c>
    </row>
    <row r="8" customFormat="false" ht="27.75" hidden="false" customHeight="true" outlineLevel="0" collapsed="false">
      <c r="A8" s="2" t="s">
        <v>56</v>
      </c>
      <c r="B8" s="2" t="s">
        <v>186</v>
      </c>
      <c r="C8" s="4" t="n">
        <f aca="false">'Training Summary'!B31</f>
        <v>5000</v>
      </c>
      <c r="D8" s="3" t="n">
        <f aca="false">'Training Summary'!B5</f>
        <v>0.35</v>
      </c>
      <c r="E8" s="5" t="n">
        <f aca="false">C8/(1-D8)</f>
        <v>7692.30769230769</v>
      </c>
    </row>
    <row r="9" customFormat="false" ht="27.75" hidden="false" customHeight="true" outlineLevel="0" collapsed="false">
      <c r="A9" s="32"/>
      <c r="B9" s="26"/>
      <c r="C9" s="33"/>
      <c r="D9" s="34"/>
      <c r="E9" s="33"/>
    </row>
    <row r="10" customFormat="false" ht="27.75" hidden="false" customHeight="true" outlineLevel="0" collapsed="false">
      <c r="A10" s="2" t="s">
        <v>187</v>
      </c>
      <c r="B10" s="2"/>
      <c r="C10" s="4" t="n">
        <f aca="false">SUM(C2:C8)</f>
        <v>47748</v>
      </c>
      <c r="D10" s="3" t="n">
        <f aca="false">'Training Summary'!B5</f>
        <v>0.35</v>
      </c>
      <c r="E10" s="5" t="n">
        <f aca="false">SUM(E2:E8)</f>
        <v>73458.4615384615</v>
      </c>
    </row>
    <row r="11" customFormat="false" ht="27.75" hidden="false" customHeight="true" outlineLevel="0" collapsed="false">
      <c r="A11" s="26"/>
      <c r="B11" s="26"/>
      <c r="C11" s="35"/>
      <c r="D11" s="36"/>
      <c r="E11" s="33"/>
    </row>
    <row r="12" customFormat="false" ht="27.75" hidden="false" customHeight="true" outlineLevel="0" collapsed="false">
      <c r="A12" s="26"/>
      <c r="B12" s="26"/>
      <c r="C12" s="35"/>
      <c r="D12" s="36"/>
      <c r="E12" s="33"/>
    </row>
    <row r="13" customFormat="false" ht="27.75" hidden="false" customHeight="true" outlineLevel="0" collapsed="false">
      <c r="A13" s="26"/>
      <c r="B13" s="26"/>
      <c r="C13" s="35"/>
      <c r="D13" s="36"/>
      <c r="E13" s="33"/>
    </row>
    <row r="14" customFormat="false" ht="27.75" hidden="false" customHeight="true" outlineLevel="0" collapsed="false">
      <c r="A14" s="26"/>
      <c r="B14" s="26"/>
      <c r="C14" s="35"/>
      <c r="D14" s="36"/>
      <c r="E14" s="33"/>
    </row>
    <row r="15" customFormat="false" ht="27.75" hidden="false" customHeight="true" outlineLevel="0" collapsed="false">
      <c r="A15" s="32"/>
      <c r="B15" s="26"/>
      <c r="C15" s="33"/>
      <c r="D15" s="34"/>
      <c r="E15" s="33"/>
    </row>
    <row r="16" customFormat="false" ht="27.75" hidden="false" customHeight="true" outlineLevel="0" collapsed="false">
      <c r="A16" s="26"/>
      <c r="B16" s="26"/>
      <c r="C16" s="35"/>
      <c r="D16" s="36"/>
      <c r="E16" s="33"/>
    </row>
    <row r="17" customFormat="false" ht="27.75" hidden="false" customHeight="true" outlineLevel="0" collapsed="false">
      <c r="A17" s="26"/>
      <c r="B17" s="26"/>
      <c r="C17" s="35"/>
      <c r="D17" s="36"/>
      <c r="E17" s="33"/>
    </row>
    <row r="18" customFormat="false" ht="27.75" hidden="false" customHeight="true" outlineLevel="0" collapsed="false">
      <c r="A18" s="26"/>
      <c r="B18" s="26"/>
      <c r="C18" s="35"/>
      <c r="D18" s="36"/>
      <c r="E18" s="33"/>
    </row>
    <row r="19" customFormat="false" ht="27.75" hidden="false" customHeight="true" outlineLevel="0" collapsed="false">
      <c r="A19" s="26"/>
      <c r="B19" s="26"/>
      <c r="C19" s="35"/>
      <c r="D19" s="36"/>
      <c r="E19" s="33"/>
    </row>
    <row r="20" customFormat="false" ht="27.75" hidden="false" customHeight="true" outlineLevel="0" collapsed="false">
      <c r="A20" s="37"/>
      <c r="B20" s="37"/>
      <c r="C20" s="38"/>
      <c r="D20" s="39"/>
      <c r="E20" s="38"/>
    </row>
    <row r="21" customFormat="false" ht="27.75" hidden="false" customHeight="true" outlineLevel="0" collapsed="false">
      <c r="A21" s="28"/>
      <c r="B21" s="29"/>
      <c r="C21" s="40"/>
      <c r="D21" s="41"/>
      <c r="E21" s="40"/>
    </row>
    <row r="22" customFormat="false" ht="27.75" hidden="false" customHeight="true" outlineLevel="0" collapsed="false">
      <c r="A22" s="37"/>
      <c r="B22" s="37"/>
      <c r="C22" s="38"/>
      <c r="D22" s="39"/>
      <c r="E22" s="38"/>
    </row>
    <row r="23" customFormat="false" ht="27.75" hidden="false" customHeight="true" outlineLevel="0" collapsed="false">
      <c r="A23" s="42"/>
      <c r="C23" s="22"/>
      <c r="D23" s="23"/>
      <c r="E23" s="22"/>
    </row>
    <row r="24" customFormat="false" ht="27.75" hidden="false" customHeight="true" outlineLevel="0" collapsed="false">
      <c r="A24" s="26"/>
      <c r="B24" s="26"/>
      <c r="C24" s="35"/>
      <c r="D24" s="36"/>
      <c r="E24" s="33"/>
    </row>
    <row r="25" customFormat="false" ht="27.75" hidden="false" customHeight="true" outlineLevel="0" collapsed="false">
      <c r="A25" s="26"/>
      <c r="B25" s="26"/>
      <c r="C25" s="35"/>
      <c r="D25" s="36"/>
      <c r="E25" s="33"/>
    </row>
    <row r="26" customFormat="false" ht="27.75" hidden="false" customHeight="true" outlineLevel="0" collapsed="false">
      <c r="A26" s="26"/>
      <c r="B26" s="26"/>
      <c r="C26" s="35"/>
      <c r="D26" s="36"/>
      <c r="E26" s="33"/>
    </row>
    <row r="27" customFormat="false" ht="27.75" hidden="false" customHeight="true" outlineLevel="0" collapsed="false">
      <c r="A27" s="26"/>
      <c r="B27" s="26"/>
      <c r="C27" s="35"/>
      <c r="D27" s="36"/>
      <c r="E27" s="33"/>
    </row>
    <row r="28" customFormat="false" ht="27.75" hidden="false" customHeight="true" outlineLevel="0" collapsed="false">
      <c r="A28" s="26"/>
      <c r="B28" s="26"/>
      <c r="C28" s="35"/>
      <c r="D28" s="36"/>
      <c r="E28" s="33"/>
    </row>
    <row r="29" customFormat="false" ht="27.75" hidden="false" customHeight="true" outlineLevel="0" collapsed="false">
      <c r="A29" s="37"/>
      <c r="B29" s="37"/>
      <c r="C29" s="38"/>
      <c r="D29" s="39"/>
      <c r="E29" s="38"/>
    </row>
    <row r="30" customFormat="false" ht="27.75" hidden="false" customHeight="true" outlineLevel="0" collapsed="false">
      <c r="A30" s="28"/>
      <c r="B30" s="29"/>
      <c r="C30" s="40"/>
      <c r="D30" s="41"/>
      <c r="E30" s="40"/>
    </row>
  </sheetData>
  <printOptions headings="false" gridLines="false" gridLinesSet="true" horizontalCentered="false" verticalCentered="false"/>
  <pageMargins left="0.75" right="0.75" top="1" bottom="1" header="0.5" footer="0.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&amp;CANC ACADEMY DEMO — TRAINING ONLY — NOT A CUSTOMER QUOTE</oddHeader>
    <oddFooter>&amp;CReference rates / illustrative assumptions |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2026-09-11T14:50:48Z</dcterms:created>
  <dc:creator>openpyxl</dc:creator>
  <dc:description/>
  <dc:language>en-US</dc:language>
  <cp:lastModifiedBy/>
  <dcterms:modified xsi:type="dcterms:W3CDTF">2026-09-11T14:50:48Z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